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5.xml" ContentType="application/vnd.openxmlformats-officedocument.drawing+xml"/>
  <Override PartName="/xl/drawings/drawing6.xml" ContentType="application/vnd.openxmlformats-officedocument.drawing+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rawings/drawing7.xml" ContentType="application/vnd.openxmlformats-officedocument.drawing+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rawings/drawing8.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diagrams/data5.xml" ContentType="application/vnd.openxmlformats-officedocument.drawingml.diagramData+xml"/>
  <Override PartName="/xl/diagrams/layout5.xml" ContentType="application/vnd.openxmlformats-officedocument.drawingml.diagramLayout+xml"/>
  <Override PartName="/xl/diagrams/quickStyle5.xml" ContentType="application/vnd.openxmlformats-officedocument.drawingml.diagramStyle+xml"/>
  <Override PartName="/xl/diagrams/colors5.xml" ContentType="application/vnd.openxmlformats-officedocument.drawingml.diagramColors+xml"/>
  <Override PartName="/xl/diagrams/drawing5.xml" ContentType="application/vnd.ms-office.drawingml.diagramDrawing+xml"/>
  <Override PartName="/xl/diagrams/data6.xml" ContentType="application/vnd.openxmlformats-officedocument.drawingml.diagramData+xml"/>
  <Override PartName="/xl/diagrams/layout6.xml" ContentType="application/vnd.openxmlformats-officedocument.drawingml.diagramLayout+xml"/>
  <Override PartName="/xl/diagrams/quickStyle6.xml" ContentType="application/vnd.openxmlformats-officedocument.drawingml.diagramStyle+xml"/>
  <Override PartName="/xl/diagrams/colors6.xml" ContentType="application/vnd.openxmlformats-officedocument.drawingml.diagramColors+xml"/>
  <Override PartName="/xl/diagrams/drawing6.xml" ContentType="application/vnd.ms-office.drawingml.diagramDrawing+xml"/>
  <Override PartName="/xl/diagrams/data7.xml" ContentType="application/vnd.openxmlformats-officedocument.drawingml.diagramData+xml"/>
  <Override PartName="/xl/diagrams/layout7.xml" ContentType="application/vnd.openxmlformats-officedocument.drawingml.diagramLayout+xml"/>
  <Override PartName="/xl/diagrams/quickStyle7.xml" ContentType="application/vnd.openxmlformats-officedocument.drawingml.diagramStyle+xml"/>
  <Override PartName="/xl/diagrams/colors7.xml" ContentType="application/vnd.openxmlformats-officedocument.drawingml.diagramColors+xml"/>
  <Override PartName="/xl/diagrams/drawing7.xml" ContentType="application/vnd.ms-office.drawingml.diagramDrawing+xml"/>
  <Override PartName="/xl/diagrams/data8.xml" ContentType="application/vnd.openxmlformats-officedocument.drawingml.diagramData+xml"/>
  <Override PartName="/xl/diagrams/layout8.xml" ContentType="application/vnd.openxmlformats-officedocument.drawingml.diagramLayout+xml"/>
  <Override PartName="/xl/diagrams/quickStyle8.xml" ContentType="application/vnd.openxmlformats-officedocument.drawingml.diagramStyle+xml"/>
  <Override PartName="/xl/diagrams/colors8.xml" ContentType="application/vnd.openxmlformats-officedocument.drawingml.diagramColors+xml"/>
  <Override PartName="/xl/diagrams/drawing8.xml" ContentType="application/vnd.ms-office.drawingml.diagramDrawing+xml"/>
  <Override PartName="/xl/diagrams/data9.xml" ContentType="application/vnd.openxmlformats-officedocument.drawingml.diagramData+xml"/>
  <Override PartName="/xl/diagrams/layout9.xml" ContentType="application/vnd.openxmlformats-officedocument.drawingml.diagramLayout+xml"/>
  <Override PartName="/xl/diagrams/quickStyle9.xml" ContentType="application/vnd.openxmlformats-officedocument.drawingml.diagramStyle+xml"/>
  <Override PartName="/xl/diagrams/colors9.xml" ContentType="application/vnd.openxmlformats-officedocument.drawingml.diagramColors+xml"/>
  <Override PartName="/xl/diagrams/drawing9.xml" ContentType="application/vnd.ms-office.drawingml.diagramDrawing+xml"/>
  <Override PartName="/xl/diagrams/data10.xml" ContentType="application/vnd.openxmlformats-officedocument.drawingml.diagramData+xml"/>
  <Override PartName="/xl/diagrams/layout10.xml" ContentType="application/vnd.openxmlformats-officedocument.drawingml.diagramLayout+xml"/>
  <Override PartName="/xl/diagrams/quickStyle10.xml" ContentType="application/vnd.openxmlformats-officedocument.drawingml.diagramStyle+xml"/>
  <Override PartName="/xl/diagrams/colors10.xml" ContentType="application/vnd.openxmlformats-officedocument.drawingml.diagramColors+xml"/>
  <Override PartName="/xl/diagrams/drawing10.xml" ContentType="application/vnd.ms-office.drawingml.diagramDrawing+xml"/>
  <Override PartName="/xl/diagrams/data11.xml" ContentType="application/vnd.openxmlformats-officedocument.drawingml.diagramData+xml"/>
  <Override PartName="/xl/diagrams/layout11.xml" ContentType="application/vnd.openxmlformats-officedocument.drawingml.diagramLayout+xml"/>
  <Override PartName="/xl/diagrams/quickStyle11.xml" ContentType="application/vnd.openxmlformats-officedocument.drawingml.diagramStyle+xml"/>
  <Override PartName="/xl/diagrams/colors11.xml" ContentType="application/vnd.openxmlformats-officedocument.drawingml.diagramColors+xml"/>
  <Override PartName="/xl/diagrams/drawing1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7950" windowWidth="15480" windowHeight="7995" tabRatio="881" firstSheet="17" activeTab="23"/>
  </bookViews>
  <sheets>
    <sheet name="Copyright" sheetId="23" r:id="rId1"/>
    <sheet name="Exhibit 1" sheetId="12" r:id="rId2"/>
    <sheet name="Exhibit 2" sheetId="13" r:id="rId3"/>
    <sheet name="Exhibit 3a" sheetId="1" r:id="rId4"/>
    <sheet name="Exhibit 3b" sheetId="2" r:id="rId5"/>
    <sheet name="Exhibit 3c" sheetId="3" r:id="rId6"/>
    <sheet name="Exhibit 4" sheetId="14" r:id="rId7"/>
    <sheet name="Exhibit 5" sheetId="15" r:id="rId8"/>
    <sheet name="Exhibit 6a" sheetId="9" r:id="rId9"/>
    <sheet name="Exhibit 6b" sheetId="8" r:id="rId10"/>
    <sheet name="Exhibit 6c" sheetId="7" r:id="rId11"/>
    <sheet name="Exhibit 7a" sheetId="16" r:id="rId12"/>
    <sheet name="Exhibit 7b" sheetId="5" r:id="rId13"/>
    <sheet name="Exhibit 8" sheetId="6" r:id="rId14"/>
    <sheet name="BalanceSheet" sheetId="27" r:id="rId15"/>
    <sheet name="IncomeStatement" sheetId="24" r:id="rId16"/>
    <sheet name="CashflowStatement" sheetId="25" r:id="rId17"/>
    <sheet name="1.1 BusinessDivisions" sheetId="44" r:id="rId18"/>
    <sheet name="1.2 Multiples" sheetId="45" r:id="rId19"/>
    <sheet name="2.1 EquityBeta" sheetId="50" r:id="rId20"/>
    <sheet name="2.2 CostOfEquity" sheetId="49" r:id="rId21"/>
    <sheet name="2.3 WACC" sheetId="48" r:id="rId22"/>
    <sheet name="3.1 FreeCashFlows" sheetId="53" r:id="rId23"/>
    <sheet name="3.2 DCF Analysis + Scenarios" sheetId="54" r:id="rId24"/>
    <sheet name="4.0 Charts &amp; Illustrations" sheetId="46" r:id="rId25"/>
  </sheets>
  <definedNames>
    <definedName name="CostOfDebt">'2.3 WACC'!$C$43</definedName>
    <definedName name="dEquityDiscount">'3.2 DCF Analysis + Scenarios'!$B$104</definedName>
    <definedName name="dGrowth">'3.2 DCF Analysis + Scenarios'!$B$88</definedName>
    <definedName name="dGrowth2">'3.2 DCF Analysis + Scenarios'!$I$75</definedName>
    <definedName name="dWACC">'3.2 DCF Analysis + Scenarios'!$B$72</definedName>
    <definedName name="dWACC2">'3.2 DCF Analysis + Scenarios'!$I$74</definedName>
    <definedName name="EnterpriseValue">'3.2 DCF Analysis + Scenarios'!$C$20</definedName>
    <definedName name="EquityBeta">'2.1 EquityBeta'!$C$39</definedName>
    <definedName name="EquityDiscount">'3.2 DCF Analysis + Scenarios'!$F$30</definedName>
    <definedName name="GrowthRate">'3.1 FreeCashFlows'!$C$47</definedName>
    <definedName name="MarketRiskPremium">'2.2 CostOfEquity'!$C$26</definedName>
    <definedName name="MultiplesEV">'1.2 Multiples'!$F$54</definedName>
    <definedName name="NetDebt">'2.3 WACC'!$J$28</definedName>
    <definedName name="NumberOfShares">'Exhibit 5'!$B$31</definedName>
    <definedName name="OriginalEV">'3.2 DCF Analysis + Scenarios'!$E$38</definedName>
    <definedName name="OriginalPrice">'3.2 DCF Analysis + Scenarios'!$H$38</definedName>
    <definedName name="OverrideEquityBeta">'3.2 DCF Analysis + Scenarios'!$D$42</definedName>
    <definedName name="OverrideEquityDiscount">'3.2 DCF Analysis + Scenarios'!$D$44</definedName>
    <definedName name="OverrideGrowth">'3.2 DCF Analysis + Scenarios'!$D$41</definedName>
    <definedName name="OverrideMRP">'3.2 DCF Analysis + Scenarios'!$D$43</definedName>
    <definedName name="OverrideWACC">'3.2 DCF Analysis + Scenarios'!$D$40</definedName>
    <definedName name="SharePrice">'3.2 DCF Analysis + Scenarios'!$C$32</definedName>
    <definedName name="ShowEVChange">'3.2 DCF Analysis + Scenarios'!$I$72</definedName>
    <definedName name="US_GDP_1998">'3.1 FreeCashFlows'!$C$56</definedName>
    <definedName name="WACC">'2.3 WACC'!$C$18</definedName>
    <definedName name="WeightDebt">'2.3 WACC'!$F$27</definedName>
    <definedName name="WeightEquity">'2.3 WACC'!$F$26</definedName>
    <definedName name="WeightKitchen">'1.1 BusinessDivisions'!$G$27</definedName>
    <definedName name="WeightPower">'1.1 BusinessDivisions'!$G$28</definedName>
  </definedNames>
  <calcPr calcId="145621" calcOnSave="0"/>
</workbook>
</file>

<file path=xl/calcChain.xml><?xml version="1.0" encoding="utf-8"?>
<calcChain xmlns="http://schemas.openxmlformats.org/spreadsheetml/2006/main">
  <c r="I60" i="54" l="1"/>
  <c r="G56" i="54"/>
  <c r="I56" i="54" s="1"/>
  <c r="G55" i="54"/>
  <c r="I55" i="54" s="1"/>
  <c r="G66" i="54"/>
  <c r="I66" i="54" s="1"/>
  <c r="G65" i="54"/>
  <c r="I65" i="54" s="1"/>
  <c r="G64" i="54"/>
  <c r="I64" i="54" s="1"/>
  <c r="G63" i="54"/>
  <c r="I63" i="54" s="1"/>
  <c r="G62" i="54"/>
  <c r="I62" i="54" s="1"/>
  <c r="G61" i="54"/>
  <c r="I61" i="54" s="1"/>
  <c r="G60" i="54"/>
  <c r="G54" i="54"/>
  <c r="I54" i="54" s="1"/>
  <c r="G53" i="54"/>
  <c r="I53" i="54" s="1"/>
  <c r="G52" i="54"/>
  <c r="I52" i="54" s="1"/>
  <c r="G51" i="54"/>
  <c r="I51" i="54" s="1"/>
  <c r="G50" i="54"/>
  <c r="I50" i="54" s="1"/>
  <c r="G49" i="54"/>
  <c r="I49" i="54" s="1"/>
  <c r="G48" i="54"/>
  <c r="I48" i="54" s="1"/>
  <c r="D60" i="54"/>
  <c r="F60" i="54" s="1"/>
  <c r="D61" i="54"/>
  <c r="F61" i="54" s="1"/>
  <c r="D62" i="54"/>
  <c r="D63" i="54"/>
  <c r="D64" i="54"/>
  <c r="D65" i="54"/>
  <c r="D66" i="54"/>
  <c r="M29" i="54"/>
  <c r="M31" i="54"/>
  <c r="M30" i="54" s="1"/>
  <c r="K29" i="54"/>
  <c r="L29" i="54"/>
  <c r="L30" i="54"/>
  <c r="L31" i="54" s="1"/>
  <c r="J29" i="54"/>
  <c r="J28" i="54"/>
  <c r="M28" i="54" l="1"/>
  <c r="J30" i="54"/>
  <c r="J31" i="54" s="1"/>
  <c r="L28" i="54"/>
  <c r="C29" i="54" l="1"/>
  <c r="E19" i="45" l="1"/>
  <c r="B26" i="45"/>
  <c r="B36" i="45"/>
  <c r="E36" i="45"/>
  <c r="F36" i="45"/>
  <c r="G36" i="45"/>
  <c r="H36" i="45"/>
  <c r="I36" i="45"/>
  <c r="J36" i="45"/>
  <c r="E31" i="45"/>
  <c r="F31" i="45"/>
  <c r="G31" i="45"/>
  <c r="H31" i="45"/>
  <c r="I31" i="45"/>
  <c r="J31" i="45"/>
  <c r="E26" i="45"/>
  <c r="F26" i="45"/>
  <c r="G26" i="45"/>
  <c r="H26" i="45"/>
  <c r="I26" i="45"/>
  <c r="J26" i="45"/>
  <c r="E21" i="45"/>
  <c r="F21" i="45"/>
  <c r="G21" i="45"/>
  <c r="H21" i="45"/>
  <c r="I21" i="45"/>
  <c r="J21" i="45"/>
  <c r="D57" i="45"/>
  <c r="E24" i="45" s="1"/>
  <c r="D58" i="45"/>
  <c r="E29" i="45" s="1"/>
  <c r="D60" i="45"/>
  <c r="D59" i="45" s="1"/>
  <c r="E34" i="45" s="1"/>
  <c r="H22" i="45" l="1"/>
  <c r="E39" i="45"/>
  <c r="E22" i="45"/>
  <c r="E23" i="45" s="1"/>
  <c r="E27" i="45"/>
  <c r="E32" i="45"/>
  <c r="E33" i="45" s="1"/>
  <c r="H32" i="45"/>
  <c r="E37" i="45"/>
  <c r="H27" i="45"/>
  <c r="H37" i="45"/>
  <c r="D108" i="54"/>
  <c r="D107" i="54" s="1"/>
  <c r="D78" i="54"/>
  <c r="D79" i="54" s="1"/>
  <c r="M80" i="54"/>
  <c r="H75" i="54"/>
  <c r="T73" i="54"/>
  <c r="U73" i="54" s="1"/>
  <c r="V73" i="54" s="1"/>
  <c r="W73" i="54" s="1"/>
  <c r="X73" i="54" s="1"/>
  <c r="H74" i="54"/>
  <c r="D94" i="54"/>
  <c r="D95" i="54" s="1"/>
  <c r="D96" i="54" s="1"/>
  <c r="D97" i="54" s="1"/>
  <c r="D98" i="54" s="1"/>
  <c r="D48" i="54"/>
  <c r="F48" i="54" s="1"/>
  <c r="D49" i="54"/>
  <c r="F49" i="54" s="1"/>
  <c r="D50" i="54"/>
  <c r="F50" i="54" s="1"/>
  <c r="D51" i="54"/>
  <c r="F51" i="54" s="1"/>
  <c r="D52" i="54"/>
  <c r="F52" i="54" s="1"/>
  <c r="D53" i="54"/>
  <c r="F53" i="54" s="1"/>
  <c r="D54" i="54"/>
  <c r="D55" i="54"/>
  <c r="D56" i="54"/>
  <c r="F56" i="54" s="1"/>
  <c r="H40" i="54"/>
  <c r="H41" i="54"/>
  <c r="H42" i="54"/>
  <c r="H43" i="54"/>
  <c r="H44" i="54"/>
  <c r="E40" i="54"/>
  <c r="E41" i="54"/>
  <c r="E42" i="54"/>
  <c r="E43" i="54"/>
  <c r="E44" i="54"/>
  <c r="F30" i="54"/>
  <c r="C44" i="54" s="1"/>
  <c r="F66" i="54"/>
  <c r="F64" i="54"/>
  <c r="F62" i="54"/>
  <c r="C31" i="54"/>
  <c r="C15" i="54"/>
  <c r="D15" i="54"/>
  <c r="E15" i="54"/>
  <c r="F15" i="54"/>
  <c r="E28" i="45" l="1"/>
  <c r="E38" i="45"/>
  <c r="E109" i="54"/>
  <c r="E108" i="54"/>
  <c r="E107" i="54"/>
  <c r="D106" i="54"/>
  <c r="M78" i="54"/>
  <c r="M77" i="54" s="1"/>
  <c r="M76" i="54" s="1"/>
  <c r="M75" i="54" s="1"/>
  <c r="M74" i="54" s="1"/>
  <c r="R73" i="54"/>
  <c r="Q73" i="54" s="1"/>
  <c r="P73" i="54" s="1"/>
  <c r="O73" i="54" s="1"/>
  <c r="N73" i="54" s="1"/>
  <c r="M81" i="54"/>
  <c r="M82" i="54" s="1"/>
  <c r="D80" i="54"/>
  <c r="H70" i="53"/>
  <c r="G90" i="53"/>
  <c r="H90" i="53"/>
  <c r="I90" i="53"/>
  <c r="J90" i="53"/>
  <c r="K90" i="53"/>
  <c r="L90" i="53"/>
  <c r="C90" i="53"/>
  <c r="D90" i="53"/>
  <c r="E90" i="53"/>
  <c r="F90" i="53"/>
  <c r="H66" i="53"/>
  <c r="H78" i="53" s="1"/>
  <c r="I66" i="53"/>
  <c r="I78" i="53" s="1"/>
  <c r="J66" i="53"/>
  <c r="J78" i="53" s="1"/>
  <c r="K66" i="53"/>
  <c r="K78" i="53" s="1"/>
  <c r="L66" i="53"/>
  <c r="L78" i="53" s="1"/>
  <c r="C66" i="53"/>
  <c r="C77" i="53" s="1"/>
  <c r="D66" i="53"/>
  <c r="D77" i="53" s="1"/>
  <c r="E66" i="53"/>
  <c r="E77" i="53" s="1"/>
  <c r="F66" i="53"/>
  <c r="F77" i="53" s="1"/>
  <c r="G66" i="53"/>
  <c r="G77" i="53" s="1"/>
  <c r="G78" i="53" s="1"/>
  <c r="G80" i="53" s="1"/>
  <c r="H80" i="53" s="1"/>
  <c r="I80" i="53" s="1"/>
  <c r="J80" i="53" s="1"/>
  <c r="K80" i="53" s="1"/>
  <c r="L80" i="53" s="1"/>
  <c r="D105" i="54" l="1"/>
  <c r="E106" i="54"/>
  <c r="M83" i="54"/>
  <c r="D81" i="54"/>
  <c r="D76" i="54"/>
  <c r="D87" i="53"/>
  <c r="I88" i="53"/>
  <c r="E87" i="53"/>
  <c r="K88" i="53"/>
  <c r="J88" i="53"/>
  <c r="F87" i="53"/>
  <c r="L88" i="53"/>
  <c r="H88" i="53"/>
  <c r="G87" i="53"/>
  <c r="G88" i="53" s="1"/>
  <c r="G79" i="53"/>
  <c r="D67" i="53"/>
  <c r="E67" i="53"/>
  <c r="K67" i="53"/>
  <c r="G67" i="53"/>
  <c r="I67" i="53"/>
  <c r="J67" i="53"/>
  <c r="F67" i="53"/>
  <c r="L67" i="53"/>
  <c r="H67" i="53"/>
  <c r="C49" i="53"/>
  <c r="D49" i="53"/>
  <c r="E49" i="53"/>
  <c r="F49" i="53"/>
  <c r="G49" i="53"/>
  <c r="C13" i="53"/>
  <c r="C15" i="53"/>
  <c r="C16" i="53"/>
  <c r="C17" i="53"/>
  <c r="D104" i="54" l="1"/>
  <c r="E104" i="54" s="1"/>
  <c r="E105" i="54"/>
  <c r="M84" i="54"/>
  <c r="D82" i="54"/>
  <c r="D75" i="54"/>
  <c r="G89" i="53"/>
  <c r="H93" i="53"/>
  <c r="H95" i="53"/>
  <c r="C92" i="53"/>
  <c r="H68" i="53"/>
  <c r="C68" i="53"/>
  <c r="H69" i="53" s="1"/>
  <c r="D74" i="54" l="1"/>
  <c r="H79" i="53"/>
  <c r="D92" i="54" l="1"/>
  <c r="D73" i="54"/>
  <c r="I79" i="53"/>
  <c r="H89" i="53"/>
  <c r="D91" i="54" l="1"/>
  <c r="D72" i="54"/>
  <c r="J79" i="53"/>
  <c r="I89" i="53"/>
  <c r="D90" i="54" l="1"/>
  <c r="K79" i="53"/>
  <c r="J89" i="53"/>
  <c r="D89" i="54" l="1"/>
  <c r="L79" i="53"/>
  <c r="L89" i="53" s="1"/>
  <c r="K89" i="53"/>
  <c r="D88" i="54" l="1"/>
  <c r="H94" i="53"/>
  <c r="C24" i="49" l="1"/>
  <c r="G45" i="53" l="1"/>
  <c r="F45" i="53"/>
  <c r="E45" i="53"/>
  <c r="D45" i="53"/>
  <c r="G16" i="53"/>
  <c r="F16" i="53"/>
  <c r="E16" i="53"/>
  <c r="D16" i="53"/>
  <c r="G15" i="53"/>
  <c r="F15" i="53"/>
  <c r="E15" i="53"/>
  <c r="D15" i="53"/>
  <c r="G13" i="53"/>
  <c r="F13" i="53"/>
  <c r="E13" i="53"/>
  <c r="D13" i="53"/>
  <c r="K24" i="50"/>
  <c r="H15" i="50"/>
  <c r="G15" i="50"/>
  <c r="F15" i="50"/>
  <c r="E15" i="50"/>
  <c r="D15" i="50"/>
  <c r="C15" i="50"/>
  <c r="H14" i="50"/>
  <c r="G14" i="50"/>
  <c r="F14" i="50"/>
  <c r="E14" i="50"/>
  <c r="D14" i="50"/>
  <c r="C14" i="50"/>
  <c r="H11" i="50"/>
  <c r="G11" i="50"/>
  <c r="F11" i="50"/>
  <c r="E11" i="50"/>
  <c r="D11" i="50"/>
  <c r="C11" i="50"/>
  <c r="H10" i="50"/>
  <c r="G10" i="50"/>
  <c r="F10" i="50"/>
  <c r="E10" i="50"/>
  <c r="D10" i="50"/>
  <c r="C10" i="50"/>
  <c r="H8" i="50"/>
  <c r="H20" i="50" s="1"/>
  <c r="G8" i="50"/>
  <c r="F8" i="50"/>
  <c r="F20" i="50" s="1"/>
  <c r="E8" i="50"/>
  <c r="E20" i="50" s="1"/>
  <c r="D8" i="50"/>
  <c r="D20" i="50" s="1"/>
  <c r="C8" i="50"/>
  <c r="B8" i="50"/>
  <c r="C16" i="50"/>
  <c r="C17" i="50" s="1"/>
  <c r="C21" i="50" s="1"/>
  <c r="C12" i="50"/>
  <c r="C22" i="50" s="1"/>
  <c r="G20" i="50"/>
  <c r="C20" i="50"/>
  <c r="G46" i="53" l="1"/>
  <c r="C47" i="53" s="1"/>
  <c r="C7" i="54" s="1"/>
  <c r="E46" i="53"/>
  <c r="F46" i="53"/>
  <c r="G16" i="50"/>
  <c r="G17" i="50" s="1"/>
  <c r="G21" i="50" s="1"/>
  <c r="G12" i="50"/>
  <c r="G22" i="50" s="1"/>
  <c r="F12" i="50"/>
  <c r="F22" i="50" s="1"/>
  <c r="F16" i="50"/>
  <c r="F17" i="50" s="1"/>
  <c r="F21" i="50" s="1"/>
  <c r="D12" i="50"/>
  <c r="D22" i="50" s="1"/>
  <c r="H12" i="50"/>
  <c r="H22" i="50" s="1"/>
  <c r="D16" i="50"/>
  <c r="D17" i="50" s="1"/>
  <c r="D21" i="50" s="1"/>
  <c r="H16" i="50"/>
  <c r="H17" i="50" s="1"/>
  <c r="H21" i="50" s="1"/>
  <c r="E12" i="50"/>
  <c r="E22" i="50" s="1"/>
  <c r="E16" i="50"/>
  <c r="E17" i="50" s="1"/>
  <c r="E21" i="50" s="1"/>
  <c r="C58" i="49"/>
  <c r="E97" i="54" l="1"/>
  <c r="L80" i="54"/>
  <c r="E98" i="54"/>
  <c r="L79" i="54"/>
  <c r="C41" i="54"/>
  <c r="L74" i="54"/>
  <c r="L76" i="54"/>
  <c r="L82" i="54"/>
  <c r="L78" i="54"/>
  <c r="L77" i="54"/>
  <c r="L81" i="54"/>
  <c r="E96" i="54"/>
  <c r="L75" i="54"/>
  <c r="E95" i="54"/>
  <c r="L83" i="54"/>
  <c r="L84" i="54"/>
  <c r="E94" i="54"/>
  <c r="E93" i="54"/>
  <c r="E92" i="54"/>
  <c r="E91" i="54"/>
  <c r="E90" i="54"/>
  <c r="E89" i="54"/>
  <c r="E88" i="54"/>
  <c r="C55" i="53"/>
  <c r="C57" i="53" s="1"/>
  <c r="G39" i="48" l="1"/>
  <c r="F39" i="48"/>
  <c r="E39" i="48"/>
  <c r="D39" i="48"/>
  <c r="C39" i="48"/>
  <c r="G38" i="48"/>
  <c r="F38" i="48"/>
  <c r="E38" i="48"/>
  <c r="D38" i="48"/>
  <c r="C38" i="48"/>
  <c r="G37" i="48"/>
  <c r="F37" i="48"/>
  <c r="E37" i="48"/>
  <c r="D37" i="48"/>
  <c r="C37" i="48"/>
  <c r="G35" i="48"/>
  <c r="F35" i="48"/>
  <c r="E35" i="48"/>
  <c r="D35" i="48"/>
  <c r="C35" i="48"/>
  <c r="J27" i="48"/>
  <c r="M26" i="48"/>
  <c r="E26" i="48"/>
  <c r="J26" i="48"/>
  <c r="J25" i="48"/>
  <c r="F40" i="48" l="1"/>
  <c r="F42" i="48" s="1"/>
  <c r="G40" i="48"/>
  <c r="G42" i="48" s="1"/>
  <c r="D40" i="48"/>
  <c r="D42" i="48" s="1"/>
  <c r="C40" i="48"/>
  <c r="C42" i="48" s="1"/>
  <c r="E40" i="48"/>
  <c r="E42" i="48" s="1"/>
  <c r="J28" i="48"/>
  <c r="E27" i="48" l="1"/>
  <c r="E28" i="48" s="1"/>
  <c r="F27" i="48"/>
  <c r="C15" i="48" s="1"/>
  <c r="P81" i="46" s="1"/>
  <c r="F26" i="48"/>
  <c r="C13" i="48" s="1"/>
  <c r="P79" i="46" s="1"/>
  <c r="C43" i="48"/>
  <c r="C16" i="48" l="1"/>
  <c r="P82" i="46" s="1"/>
  <c r="C38" i="49"/>
  <c r="I57" i="45" l="1"/>
  <c r="I58" i="45"/>
  <c r="I59" i="45"/>
  <c r="I60" i="45"/>
  <c r="O87" i="45"/>
  <c r="E74" i="45"/>
  <c r="F74" i="45"/>
  <c r="G74" i="45"/>
  <c r="H74" i="45"/>
  <c r="I74" i="45"/>
  <c r="J74" i="45"/>
  <c r="E83" i="45"/>
  <c r="O83" i="45" s="1"/>
  <c r="F83" i="45"/>
  <c r="P83" i="45" s="1"/>
  <c r="G83" i="45"/>
  <c r="Q83" i="45" s="1"/>
  <c r="H83" i="45"/>
  <c r="R83" i="45" s="1"/>
  <c r="I83" i="45"/>
  <c r="S83" i="45" s="1"/>
  <c r="J83" i="45"/>
  <c r="T83" i="45" s="1"/>
  <c r="E92" i="45"/>
  <c r="F92" i="45"/>
  <c r="G92" i="45"/>
  <c r="H92" i="45"/>
  <c r="I92" i="45"/>
  <c r="J92" i="45"/>
  <c r="E101" i="45"/>
  <c r="F101" i="45"/>
  <c r="G101" i="45"/>
  <c r="H101" i="45"/>
  <c r="I101" i="45"/>
  <c r="J101" i="45"/>
  <c r="E12" i="45"/>
  <c r="F12" i="45"/>
  <c r="G12" i="45"/>
  <c r="H12" i="45"/>
  <c r="I12" i="45"/>
  <c r="J12" i="45"/>
  <c r="E11" i="45"/>
  <c r="F11" i="45"/>
  <c r="G11" i="45"/>
  <c r="H11" i="45"/>
  <c r="I11" i="45"/>
  <c r="J11" i="45"/>
  <c r="I13" i="45" l="1"/>
  <c r="I75" i="45" s="1"/>
  <c r="H13" i="45"/>
  <c r="J16" i="45"/>
  <c r="F16" i="45"/>
  <c r="E13" i="45"/>
  <c r="G13" i="45"/>
  <c r="I16" i="45"/>
  <c r="E16" i="45"/>
  <c r="J13" i="45"/>
  <c r="F13" i="45"/>
  <c r="H16" i="45"/>
  <c r="H17" i="45" s="1"/>
  <c r="G16" i="45"/>
  <c r="I93" i="45" l="1"/>
  <c r="I102" i="45"/>
  <c r="I84" i="45"/>
  <c r="S84" i="45" s="1"/>
  <c r="G84" i="45"/>
  <c r="Q84" i="45" s="1"/>
  <c r="G102" i="45"/>
  <c r="G75" i="45"/>
  <c r="G93" i="45"/>
  <c r="F75" i="45"/>
  <c r="F93" i="45"/>
  <c r="F84" i="45"/>
  <c r="P84" i="45" s="1"/>
  <c r="F102" i="45"/>
  <c r="H84" i="45"/>
  <c r="R84" i="45" s="1"/>
  <c r="H102" i="45"/>
  <c r="H75" i="45"/>
  <c r="H93" i="45"/>
  <c r="J75" i="45"/>
  <c r="J93" i="45"/>
  <c r="J84" i="45"/>
  <c r="T84" i="45" s="1"/>
  <c r="J102" i="45"/>
  <c r="E75" i="45"/>
  <c r="E93" i="45"/>
  <c r="E84" i="45"/>
  <c r="O84" i="45" s="1"/>
  <c r="E102" i="45"/>
  <c r="E17" i="45"/>
  <c r="E18" i="45" s="1"/>
  <c r="E103" i="45" l="1"/>
  <c r="E48" i="45" s="1"/>
  <c r="H94" i="45"/>
  <c r="G47" i="45" s="1"/>
  <c r="E85" i="45"/>
  <c r="E76" i="45"/>
  <c r="E45" i="45" s="1"/>
  <c r="E94" i="45"/>
  <c r="E47" i="45" s="1"/>
  <c r="H76" i="45"/>
  <c r="G45" i="45" s="1"/>
  <c r="H103" i="45"/>
  <c r="G48" i="45" s="1"/>
  <c r="H85" i="45"/>
  <c r="E46" i="45" l="1"/>
  <c r="O85" i="45"/>
  <c r="G46" i="45"/>
  <c r="R85" i="45"/>
  <c r="M34" i="44" a="1"/>
  <c r="M34" i="44" s="1"/>
  <c r="F34" i="44" a="1"/>
  <c r="F34" i="44" s="1"/>
  <c r="F27" i="44" s="1"/>
  <c r="C29" i="15"/>
  <c r="M27" i="44" l="1"/>
  <c r="M37" i="44"/>
  <c r="M36" i="44"/>
  <c r="M35" i="44"/>
  <c r="M28" i="44" s="1"/>
  <c r="F37" i="44"/>
  <c r="F36" i="44"/>
  <c r="F35" i="44"/>
  <c r="F28" i="44" s="1"/>
  <c r="F29" i="44" s="1"/>
  <c r="G28" i="44" l="1"/>
  <c r="D30" i="50" s="1"/>
  <c r="G27" i="44"/>
  <c r="C30" i="50" s="1"/>
  <c r="M38" i="44"/>
  <c r="M29" i="44"/>
  <c r="N28" i="44" s="1"/>
  <c r="F38" i="44"/>
  <c r="G37" i="44" s="1"/>
  <c r="E30" i="50" l="1"/>
  <c r="R81" i="45"/>
  <c r="G44" i="45"/>
  <c r="H81" i="45"/>
  <c r="H99" i="45"/>
  <c r="H90" i="45"/>
  <c r="H72" i="45"/>
  <c r="H9" i="45"/>
  <c r="O81" i="45"/>
  <c r="E90" i="45"/>
  <c r="E72" i="45"/>
  <c r="E44" i="45"/>
  <c r="E81" i="45"/>
  <c r="E99" i="45"/>
  <c r="E9" i="45"/>
  <c r="G29" i="44"/>
  <c r="N27" i="44"/>
  <c r="N29" i="44" s="1"/>
  <c r="G35" i="44"/>
  <c r="G36" i="44"/>
  <c r="G34" i="44"/>
  <c r="G38" i="44" l="1"/>
  <c r="I44" i="45"/>
  <c r="I47" i="45"/>
  <c r="E59" i="45" s="1"/>
  <c r="I46" i="45"/>
  <c r="E58" i="45" s="1"/>
  <c r="E54" i="45" s="1"/>
  <c r="I48" i="45"/>
  <c r="E60" i="45" s="1"/>
  <c r="I45" i="45"/>
  <c r="E57" i="45" s="1"/>
  <c r="F57" i="45" s="1"/>
  <c r="E77" i="45"/>
  <c r="E95" i="45"/>
  <c r="E104" i="45"/>
  <c r="E86" i="45"/>
  <c r="O86" i="45" s="1"/>
  <c r="O88" i="45" s="1"/>
  <c r="W55" i="27"/>
  <c r="W54" i="27"/>
  <c r="X54" i="27"/>
  <c r="Y54" i="27"/>
  <c r="Z54" i="27"/>
  <c r="AA54" i="27"/>
  <c r="U54" i="27"/>
  <c r="T54" i="27"/>
  <c r="S54" i="27"/>
  <c r="R54" i="27"/>
  <c r="Q54" i="27"/>
  <c r="X55" i="27"/>
  <c r="Y55" i="27"/>
  <c r="Z55" i="27"/>
  <c r="AA55" i="27"/>
  <c r="Q55" i="27"/>
  <c r="R55" i="27"/>
  <c r="R56" i="27" s="1"/>
  <c r="S55" i="27"/>
  <c r="T55" i="27"/>
  <c r="U55" i="27"/>
  <c r="V55" i="27"/>
  <c r="F58" i="45" l="1"/>
  <c r="F54" i="45" s="1"/>
  <c r="Z56" i="27"/>
  <c r="T56" i="27"/>
  <c r="Y56" i="27"/>
  <c r="U56" i="27"/>
  <c r="X56" i="27"/>
  <c r="Q56" i="27"/>
  <c r="AA56" i="27"/>
  <c r="W56" i="27"/>
  <c r="C37" i="50" s="1"/>
  <c r="C62" i="49" s="1"/>
  <c r="M27" i="48"/>
  <c r="M28" i="48" s="1"/>
  <c r="S56" i="27"/>
  <c r="N27" i="48" l="1"/>
  <c r="N26" i="48"/>
  <c r="AA73" i="27"/>
  <c r="Z73" i="27"/>
  <c r="Y73" i="27"/>
  <c r="X73" i="27"/>
  <c r="W73" i="27"/>
  <c r="U73" i="27"/>
  <c r="T73" i="27"/>
  <c r="S73" i="27"/>
  <c r="R73" i="27"/>
  <c r="AA72" i="27"/>
  <c r="Z72" i="27"/>
  <c r="Y72" i="27"/>
  <c r="X72" i="27"/>
  <c r="W72" i="27"/>
  <c r="U72" i="27"/>
  <c r="T72" i="27"/>
  <c r="S72" i="27"/>
  <c r="R72" i="27"/>
  <c r="AA71" i="27"/>
  <c r="Z71" i="27"/>
  <c r="Y71" i="27"/>
  <c r="X71" i="27"/>
  <c r="W71" i="27"/>
  <c r="U71" i="27"/>
  <c r="T71" i="27"/>
  <c r="S71" i="27"/>
  <c r="R71" i="27"/>
  <c r="AA70" i="27"/>
  <c r="Z70" i="27"/>
  <c r="Y70" i="27"/>
  <c r="X70" i="27"/>
  <c r="W70" i="27"/>
  <c r="U70" i="27"/>
  <c r="T70" i="27"/>
  <c r="S70" i="27"/>
  <c r="R70" i="27"/>
  <c r="AA69" i="27"/>
  <c r="Z69" i="27"/>
  <c r="Y69" i="27"/>
  <c r="X69" i="27"/>
  <c r="W69" i="27"/>
  <c r="U69" i="27"/>
  <c r="T69" i="27"/>
  <c r="S69" i="27"/>
  <c r="R69" i="27"/>
  <c r="AA68" i="27"/>
  <c r="Z68" i="27"/>
  <c r="Y68" i="27"/>
  <c r="X68" i="27"/>
  <c r="W68" i="27"/>
  <c r="U68" i="27"/>
  <c r="T68" i="27"/>
  <c r="T74" i="27" s="1"/>
  <c r="S68" i="27"/>
  <c r="R68" i="27"/>
  <c r="Q73" i="27"/>
  <c r="Q72" i="27"/>
  <c r="Q71" i="27"/>
  <c r="Q70" i="27"/>
  <c r="Q69" i="27"/>
  <c r="Q68" i="27"/>
  <c r="U74" i="27" l="1"/>
  <c r="U75" i="27" s="1"/>
  <c r="Z74" i="27"/>
  <c r="F28" i="48"/>
  <c r="N28" i="48"/>
  <c r="Q74" i="27"/>
  <c r="R74" i="27"/>
  <c r="S74" i="27"/>
  <c r="T75" i="27" s="1"/>
  <c r="X74" i="27"/>
  <c r="W74" i="27"/>
  <c r="W75" i="27" s="1"/>
  <c r="AA74" i="27"/>
  <c r="AA75" i="27" s="1"/>
  <c r="Y74" i="27"/>
  <c r="Z75" i="27" l="1"/>
  <c r="S75" i="27"/>
  <c r="R75" i="27"/>
  <c r="Y75" i="27"/>
  <c r="X75" i="27"/>
  <c r="H27" i="2" l="1"/>
  <c r="F59" i="45" l="1"/>
  <c r="F60" i="45"/>
  <c r="Q58" i="45" l="1"/>
  <c r="Q54" i="45"/>
  <c r="Q55" i="45"/>
  <c r="Q56" i="45"/>
  <c r="I6" i="14"/>
  <c r="V54" i="27"/>
  <c r="G57" i="45" l="1"/>
  <c r="H57" i="45" s="1"/>
  <c r="J57" i="45" s="1"/>
  <c r="G58" i="45"/>
  <c r="H58" i="45" s="1"/>
  <c r="J58" i="45" s="1"/>
  <c r="J54" i="45" s="1"/>
  <c r="G59" i="45"/>
  <c r="H59" i="45" s="1"/>
  <c r="J59" i="45" s="1"/>
  <c r="G60" i="45"/>
  <c r="H60" i="45" s="1"/>
  <c r="J60" i="45" s="1"/>
  <c r="V56" i="27"/>
  <c r="Q63" i="45" l="1"/>
  <c r="Q65" i="45"/>
  <c r="Q64" i="45"/>
  <c r="Q67" i="45"/>
  <c r="B28" i="14"/>
  <c r="C28" i="14"/>
  <c r="D28" i="14"/>
  <c r="E28" i="14"/>
  <c r="I20" i="14"/>
  <c r="B29" i="14" s="1"/>
  <c r="F29" i="14"/>
  <c r="F28" i="14"/>
  <c r="E29" i="14" l="1"/>
  <c r="D29" i="14"/>
  <c r="C29" i="14"/>
  <c r="AC27" i="24"/>
  <c r="G31" i="53" s="1"/>
  <c r="G14" i="53" s="1"/>
  <c r="AB27" i="24"/>
  <c r="F31" i="53" s="1"/>
  <c r="F14" i="53" s="1"/>
  <c r="AA27" i="24"/>
  <c r="E31" i="53" s="1"/>
  <c r="E14" i="53" s="1"/>
  <c r="Z27" i="24"/>
  <c r="D31" i="53" s="1"/>
  <c r="D14" i="53" s="1"/>
  <c r="R27" i="24" l="1"/>
  <c r="S27" i="24"/>
  <c r="T27" i="24"/>
  <c r="U27" i="24"/>
  <c r="V27" i="24"/>
  <c r="Q61" i="27"/>
  <c r="R61" i="27"/>
  <c r="S61" i="27"/>
  <c r="T61" i="27"/>
  <c r="U61" i="27"/>
  <c r="W61" i="27"/>
  <c r="X61" i="27"/>
  <c r="Y61" i="27"/>
  <c r="Z61" i="27"/>
  <c r="AA61" i="27"/>
  <c r="Q60" i="27"/>
  <c r="R60" i="27"/>
  <c r="S60" i="27"/>
  <c r="T60" i="27"/>
  <c r="U60" i="27"/>
  <c r="W60" i="27"/>
  <c r="X60" i="27"/>
  <c r="Y60" i="27"/>
  <c r="Z60" i="27"/>
  <c r="AA60" i="27"/>
  <c r="AA62" i="27" s="1"/>
  <c r="X7" i="24"/>
  <c r="X8" i="24"/>
  <c r="X9" i="24"/>
  <c r="X11" i="24"/>
  <c r="X12" i="24"/>
  <c r="X13" i="24"/>
  <c r="X15" i="24"/>
  <c r="X16" i="24"/>
  <c r="X17" i="24"/>
  <c r="X18" i="24"/>
  <c r="X20" i="24"/>
  <c r="X21" i="24"/>
  <c r="W7" i="24"/>
  <c r="W8" i="24"/>
  <c r="Y8" i="24" s="1"/>
  <c r="W9" i="24"/>
  <c r="W11" i="24"/>
  <c r="W12" i="24"/>
  <c r="W13" i="24"/>
  <c r="Y13" i="24" s="1"/>
  <c r="W15" i="24"/>
  <c r="W16" i="24"/>
  <c r="Y16" i="24" s="1"/>
  <c r="W17" i="24"/>
  <c r="W18" i="24"/>
  <c r="Y18" i="24" s="1"/>
  <c r="W20" i="24"/>
  <c r="Y20" i="24" s="1"/>
  <c r="W21" i="24"/>
  <c r="Y27" i="24" l="1"/>
  <c r="R62" i="27"/>
  <c r="W62" i="27"/>
  <c r="Z62" i="27"/>
  <c r="AA63" i="27" s="1"/>
  <c r="G17" i="53" s="1"/>
  <c r="G18" i="53" s="1"/>
  <c r="U62" i="27"/>
  <c r="Q62" i="27"/>
  <c r="T62" i="27"/>
  <c r="Y62" i="27"/>
  <c r="Z63" i="27" s="1"/>
  <c r="F17" i="53" s="1"/>
  <c r="F18" i="53" s="1"/>
  <c r="Y15" i="24"/>
  <c r="Y11" i="24"/>
  <c r="Y7" i="24"/>
  <c r="Y21" i="24"/>
  <c r="Y17" i="24"/>
  <c r="Y9" i="24"/>
  <c r="C45" i="53" s="1"/>
  <c r="D46" i="53" s="1"/>
  <c r="Y12" i="24"/>
  <c r="R30" i="24"/>
  <c r="X62" i="27"/>
  <c r="S62" i="27"/>
  <c r="G12" i="54" l="1"/>
  <c r="G18" i="54" s="1"/>
  <c r="F12" i="54"/>
  <c r="Y30" i="24"/>
  <c r="C31" i="53"/>
  <c r="C14" i="53" s="1"/>
  <c r="C18" i="53" s="1"/>
  <c r="C12" i="54" s="1"/>
  <c r="T63" i="27"/>
  <c r="R63" i="27"/>
  <c r="W63" i="27"/>
  <c r="U63" i="27"/>
  <c r="Y63" i="27"/>
  <c r="E17" i="53" s="1"/>
  <c r="E18" i="53" s="1"/>
  <c r="S63" i="27"/>
  <c r="X63" i="27"/>
  <c r="D17" i="53" s="1"/>
  <c r="D18" i="53" s="1"/>
  <c r="E12" i="54" l="1"/>
  <c r="D12" i="54"/>
  <c r="C32" i="53"/>
  <c r="C17" i="48"/>
  <c r="P83" i="46" s="1"/>
  <c r="C35" i="50"/>
  <c r="C36" i="50" s="1"/>
  <c r="N35" i="44"/>
  <c r="N36" i="44"/>
  <c r="N37" i="44"/>
  <c r="N34" i="44"/>
  <c r="C63" i="49" l="1"/>
  <c r="N38" i="44"/>
  <c r="F63" i="54" l="1"/>
  <c r="F65" i="54"/>
  <c r="C26" i="49" l="1"/>
  <c r="C60" i="49" s="1"/>
  <c r="C39" i="49" l="1"/>
  <c r="C43" i="54"/>
  <c r="D19" i="50" l="1"/>
  <c r="D23" i="50" s="1"/>
  <c r="F19" i="50"/>
  <c r="F23" i="50" s="1"/>
  <c r="C19" i="50"/>
  <c r="C23" i="50" s="1"/>
  <c r="G19" i="50"/>
  <c r="G23" i="50" s="1"/>
  <c r="C38" i="50"/>
  <c r="H19" i="50"/>
  <c r="H23" i="50" s="1"/>
  <c r="E19" i="50"/>
  <c r="E23" i="50" s="1"/>
  <c r="C24" i="50" l="1"/>
  <c r="C31" i="50" s="1"/>
  <c r="F24" i="50"/>
  <c r="D31" i="50" s="1"/>
  <c r="C32" i="50" l="1"/>
  <c r="C34" i="50" s="1"/>
  <c r="C59" i="49" s="1"/>
  <c r="C61" i="49" s="1"/>
  <c r="C64" i="49" s="1"/>
  <c r="C39" i="50" l="1"/>
  <c r="K25" i="50" s="1"/>
  <c r="C71" i="49"/>
  <c r="C67" i="49"/>
  <c r="C42" i="50" l="1"/>
  <c r="C25" i="49"/>
  <c r="C42" i="49" s="1"/>
  <c r="C42" i="54"/>
  <c r="C27" i="49" l="1"/>
  <c r="C14" i="48" s="1"/>
  <c r="C34" i="49"/>
  <c r="C70" i="49" l="1"/>
  <c r="C72" i="49" s="1"/>
  <c r="C18" i="48"/>
  <c r="J33" i="54" s="1"/>
  <c r="P80" i="46"/>
  <c r="O72" i="54" l="1"/>
  <c r="T72" i="54"/>
  <c r="U72" i="54"/>
  <c r="W72" i="54"/>
  <c r="V72" i="54"/>
  <c r="R72" i="54"/>
  <c r="Q72" i="54"/>
  <c r="X72" i="54"/>
  <c r="N72" i="54"/>
  <c r="P72" i="54"/>
  <c r="S72" i="54"/>
  <c r="F107" i="54"/>
  <c r="G107" i="54" s="1"/>
  <c r="E76" i="54"/>
  <c r="E79" i="54"/>
  <c r="F109" i="54"/>
  <c r="G109" i="54" s="1"/>
  <c r="E74" i="54"/>
  <c r="F104" i="54"/>
  <c r="G104" i="54" s="1"/>
  <c r="E75" i="54"/>
  <c r="F106" i="54"/>
  <c r="G106" i="54" s="1"/>
  <c r="E73" i="54"/>
  <c r="F108" i="54"/>
  <c r="G108" i="54" s="1"/>
  <c r="C40" i="54"/>
  <c r="E81" i="54"/>
  <c r="E82" i="54"/>
  <c r="E80" i="54"/>
  <c r="E77" i="54"/>
  <c r="P84" i="46"/>
  <c r="F105" i="54"/>
  <c r="G105" i="54" s="1"/>
  <c r="C6" i="54"/>
  <c r="E78" i="54"/>
  <c r="E72" i="54"/>
  <c r="F13" i="54" l="1"/>
  <c r="D13" i="54"/>
  <c r="D14" i="54" s="1"/>
  <c r="C13" i="54"/>
  <c r="C14" i="54" s="1"/>
  <c r="G19" i="54"/>
  <c r="E13" i="54"/>
  <c r="E14" i="54" s="1"/>
  <c r="F14" i="54" l="1"/>
  <c r="C18" i="54" s="1"/>
  <c r="G20" i="54"/>
  <c r="G21" i="54" s="1"/>
  <c r="C19" i="54" l="1"/>
  <c r="C20" i="54" s="1"/>
  <c r="G14" i="54"/>
  <c r="W75" i="54" l="1"/>
  <c r="F77" i="54"/>
  <c r="S75" i="54"/>
  <c r="S74" i="54"/>
  <c r="S77" i="54"/>
  <c r="Q78" i="54"/>
  <c r="Q84" i="54"/>
  <c r="U75" i="54"/>
  <c r="U81" i="54"/>
  <c r="U80" i="54"/>
  <c r="F80" i="54"/>
  <c r="P78" i="54"/>
  <c r="P74" i="54"/>
  <c r="P77" i="54"/>
  <c r="R83" i="54"/>
  <c r="R79" i="54"/>
  <c r="R82" i="54"/>
  <c r="T75" i="54"/>
  <c r="T77" i="54"/>
  <c r="F82" i="54"/>
  <c r="N82" i="54"/>
  <c r="N74" i="54"/>
  <c r="N83" i="54"/>
  <c r="V84" i="54"/>
  <c r="V79" i="54"/>
  <c r="O77" i="54"/>
  <c r="O75" i="54"/>
  <c r="O78" i="54"/>
  <c r="V82" i="54"/>
  <c r="O81" i="54"/>
  <c r="W77" i="54"/>
  <c r="F73" i="54"/>
  <c r="S80" i="54"/>
  <c r="S81" i="54"/>
  <c r="Q75" i="54"/>
  <c r="Q82" i="54"/>
  <c r="Q76" i="54"/>
  <c r="U79" i="54"/>
  <c r="U84" i="54"/>
  <c r="U74" i="54"/>
  <c r="F75" i="54"/>
  <c r="P81" i="54"/>
  <c r="P79" i="54"/>
  <c r="P82" i="54"/>
  <c r="R80" i="54"/>
  <c r="R76" i="54"/>
  <c r="T83" i="54"/>
  <c r="T76" i="54"/>
  <c r="T74" i="54"/>
  <c r="F76" i="54"/>
  <c r="N79" i="54"/>
  <c r="N80" i="54"/>
  <c r="V75" i="54"/>
  <c r="O80" i="54"/>
  <c r="O83" i="54"/>
  <c r="W76" i="54"/>
  <c r="S78" i="54"/>
  <c r="S84" i="54"/>
  <c r="S83" i="54"/>
  <c r="Q81" i="54"/>
  <c r="Q77" i="54"/>
  <c r="Q79" i="54"/>
  <c r="U83" i="54"/>
  <c r="U76" i="54"/>
  <c r="U77" i="54"/>
  <c r="F79" i="54"/>
  <c r="P83" i="54"/>
  <c r="P80" i="54"/>
  <c r="R75" i="54"/>
  <c r="R81" i="54"/>
  <c r="R77" i="54"/>
  <c r="T81" i="54"/>
  <c r="T84" i="54"/>
  <c r="T82" i="54"/>
  <c r="N75" i="54"/>
  <c r="N81" i="54"/>
  <c r="N78" i="54"/>
  <c r="V83" i="54"/>
  <c r="V78" i="54"/>
  <c r="V80" i="54"/>
  <c r="O74" i="54"/>
  <c r="S76" i="54"/>
  <c r="S82" i="54"/>
  <c r="S79" i="54"/>
  <c r="Q83" i="54"/>
  <c r="Q80" i="54"/>
  <c r="Q74" i="54"/>
  <c r="U78" i="54"/>
  <c r="U82" i="54"/>
  <c r="F72" i="54"/>
  <c r="P75" i="54"/>
  <c r="P76" i="54"/>
  <c r="P84" i="54"/>
  <c r="R78" i="54"/>
  <c r="R74" i="54"/>
  <c r="R84" i="54"/>
  <c r="T78" i="54"/>
  <c r="T80" i="54"/>
  <c r="T79" i="54"/>
  <c r="N84" i="54"/>
  <c r="N76" i="54"/>
  <c r="N77" i="54"/>
  <c r="V76" i="54"/>
  <c r="V77" i="54"/>
  <c r="V74" i="54"/>
  <c r="O76" i="54"/>
  <c r="O79" i="54"/>
  <c r="V81" i="54"/>
  <c r="O84" i="54"/>
  <c r="O82" i="54"/>
  <c r="C28" i="54"/>
  <c r="C30" i="54" s="1"/>
  <c r="C21" i="54"/>
  <c r="F88" i="54"/>
  <c r="F91" i="54"/>
  <c r="W80" i="54"/>
  <c r="X76" i="54"/>
  <c r="X74" i="54"/>
  <c r="X84" i="54"/>
  <c r="W81" i="54"/>
  <c r="F78" i="54"/>
  <c r="X79" i="54"/>
  <c r="F81" i="54"/>
  <c r="F42" i="54"/>
  <c r="G42" i="54" s="1"/>
  <c r="F40" i="54"/>
  <c r="G40" i="54" s="1"/>
  <c r="F90" i="54"/>
  <c r="F95" i="54"/>
  <c r="F89" i="54"/>
  <c r="W79" i="54"/>
  <c r="X77" i="54"/>
  <c r="X82" i="54"/>
  <c r="W78" i="54"/>
  <c r="X75" i="54"/>
  <c r="F41" i="54"/>
  <c r="G41" i="54" s="1"/>
  <c r="K28" i="54"/>
  <c r="F96" i="54"/>
  <c r="F94" i="54"/>
  <c r="F98" i="54"/>
  <c r="W82" i="54"/>
  <c r="W84" i="54"/>
  <c r="F74" i="54"/>
  <c r="W83" i="54"/>
  <c r="F43" i="54"/>
  <c r="G43" i="54" s="1"/>
  <c r="F44" i="54"/>
  <c r="G44" i="54" s="1"/>
  <c r="F97" i="54"/>
  <c r="F93" i="54"/>
  <c r="F92" i="54"/>
  <c r="X78" i="54"/>
  <c r="W74" i="54"/>
  <c r="X83" i="54"/>
  <c r="X81" i="54"/>
  <c r="X80" i="54"/>
  <c r="C32" i="54" l="1"/>
  <c r="K30" i="54"/>
  <c r="I44" i="54" l="1"/>
  <c r="J44" i="54" s="1"/>
  <c r="K31" i="54"/>
  <c r="I42" i="54"/>
  <c r="J42" i="54" s="1"/>
  <c r="I43" i="54"/>
  <c r="J43" i="54" s="1"/>
  <c r="I40" i="54"/>
  <c r="J40" i="54" s="1"/>
  <c r="I41" i="54"/>
  <c r="J41" i="54" s="1"/>
</calcChain>
</file>

<file path=xl/sharedStrings.xml><?xml version="1.0" encoding="utf-8"?>
<sst xmlns="http://schemas.openxmlformats.org/spreadsheetml/2006/main" count="1270" uniqueCount="569">
  <si>
    <t>Assets</t>
  </si>
  <si>
    <t>Cash and Cash Equivalents</t>
  </si>
  <si>
    <t>Accounts Receivable</t>
  </si>
  <si>
    <t>Inventory</t>
  </si>
  <si>
    <t>Future Income Tax Benefits</t>
  </si>
  <si>
    <t>Prepaid Expenses and Deposits</t>
  </si>
  <si>
    <t xml:space="preserve">   Total Current Assets</t>
  </si>
  <si>
    <t>Property, Plant &amp; Equipment, Gross</t>
  </si>
  <si>
    <t>NA</t>
  </si>
  <si>
    <t>Accumulated Depreciation</t>
  </si>
  <si>
    <t xml:space="preserve">   Total PP&amp;E, Net</t>
  </si>
  <si>
    <t>Other Assets:</t>
  </si>
  <si>
    <t>Intangibles</t>
  </si>
  <si>
    <t>Deferred Income Taxes</t>
  </si>
  <si>
    <t>Other Assets</t>
  </si>
  <si>
    <t xml:space="preserve">   Total Other Assets</t>
  </si>
  <si>
    <t>Total Assets</t>
  </si>
  <si>
    <t>Liabilities and Stockholders’ Equity</t>
  </si>
  <si>
    <t>Short-term Borrowings</t>
  </si>
  <si>
    <t>Accounts Payable</t>
  </si>
  <si>
    <t>Accrued Liabilities</t>
  </si>
  <si>
    <t>Current Maturities of LTD</t>
  </si>
  <si>
    <t xml:space="preserve">   Total Current Liabilities</t>
  </si>
  <si>
    <t>Post-retirement Obligations</t>
  </si>
  <si>
    <t>Other Long-term Liabilities</t>
  </si>
  <si>
    <t>Long-term Debt</t>
  </si>
  <si>
    <t xml:space="preserve">   Total Long-term Liabilities</t>
  </si>
  <si>
    <t xml:space="preserve">   Total Liabilities</t>
  </si>
  <si>
    <t>Capital Stock</t>
  </si>
  <si>
    <t>Retained Earnings</t>
  </si>
  <si>
    <t>Treasury Stock, at Cost</t>
  </si>
  <si>
    <t xml:space="preserve">   Total Stockholder's Equity</t>
  </si>
  <si>
    <t>Total Liabilities and Equity</t>
  </si>
  <si>
    <t>Net Sales</t>
  </si>
  <si>
    <t>Cost of Sales</t>
  </si>
  <si>
    <t>Gross Profit</t>
  </si>
  <si>
    <t>Selling &amp; Administrative Exp.</t>
  </si>
  <si>
    <t>Amortization of Intangibles</t>
  </si>
  <si>
    <t>Operating Income after Deprec.</t>
  </si>
  <si>
    <t>Non-operating Income (Expense)</t>
  </si>
  <si>
    <t>Interest Income</t>
  </si>
  <si>
    <t>Interest Expense</t>
  </si>
  <si>
    <t>Pretax Income</t>
  </si>
  <si>
    <t>Income Tax Expense</t>
  </si>
  <si>
    <t>Net Income</t>
  </si>
  <si>
    <t>Cash Flows from Operating Activities</t>
  </si>
  <si>
    <t>Adjustments to Reconcile Net Income to Cash Flow</t>
  </si>
  <si>
    <t xml:space="preserve">  from Operating Activities:</t>
  </si>
  <si>
    <t>Depreciation and Amortization</t>
  </si>
  <si>
    <t>Provision for Loss on Accounts Receivable</t>
  </si>
  <si>
    <t>Other Non-cash Items</t>
  </si>
  <si>
    <t>Net Cash Flow from Operating Activities</t>
  </si>
  <si>
    <t>Cash Flows from Investing Activities</t>
  </si>
  <si>
    <t>Purchase of Property, Plant and Equipment</t>
  </si>
  <si>
    <t>Sales of Property, Plant and Equipment</t>
  </si>
  <si>
    <t>Acquisition of Businesses</t>
  </si>
  <si>
    <t>Other Investments</t>
  </si>
  <si>
    <t>Net Cash Flow from Investing Activities</t>
  </si>
  <si>
    <t>Cash Flows from Financing Activities</t>
  </si>
  <si>
    <t>Net Borrowings Under Revolving Credit</t>
  </si>
  <si>
    <t>Other Borrowings</t>
  </si>
  <si>
    <t>Other Principal Payments</t>
  </si>
  <si>
    <t>Sales of Treasury Stock</t>
  </si>
  <si>
    <t>Purchases of Treasury Stock</t>
  </si>
  <si>
    <t>Dividends Paid</t>
  </si>
  <si>
    <t>Net Cash Flow from Financing Activities</t>
  </si>
  <si>
    <t>Effect of Exchange Rate Changes on Cash</t>
  </si>
  <si>
    <t>Increase (Decrease) in Cash and Equivalents</t>
  </si>
  <si>
    <t>Cash and Equivalents, Beginning of Year</t>
  </si>
  <si>
    <t>Cash and Equivalents, End of Year</t>
  </si>
  <si>
    <t>Property, Plant &amp; Equipment, Net</t>
  </si>
  <si>
    <r>
      <t>1998</t>
    </r>
    <r>
      <rPr>
        <b/>
        <vertAlign val="superscript"/>
        <sz val="9"/>
        <color indexed="8"/>
        <rFont val="Palatino"/>
      </rPr>
      <t>a</t>
    </r>
  </si>
  <si>
    <t>Operating Income after Depreciation</t>
  </si>
  <si>
    <t>Power Systems Group</t>
  </si>
  <si>
    <t>Interiors Group</t>
  </si>
  <si>
    <t>1 Year Bonds</t>
  </si>
  <si>
    <t>5 Year Bonds</t>
  </si>
  <si>
    <t>10 Year Bonds</t>
  </si>
  <si>
    <t>20 Year Bonds</t>
  </si>
  <si>
    <t>Ticker</t>
  </si>
  <si>
    <t>AMWD</t>
  </si>
  <si>
    <t>MAS</t>
  </si>
  <si>
    <t>ASD</t>
  </si>
  <si>
    <t>CUM</t>
  </si>
  <si>
    <t>BGG</t>
  </si>
  <si>
    <t>DDC</t>
  </si>
  <si>
    <t>American Standard</t>
  </si>
  <si>
    <t>Stock Market Data as of 4/30/1998</t>
  </si>
  <si>
    <t>Sales</t>
  </si>
  <si>
    <t>EBITDA</t>
  </si>
  <si>
    <t>EBIAT</t>
  </si>
  <si>
    <t>CF</t>
  </si>
  <si>
    <t xml:space="preserve"> Latest Twelve Months</t>
  </si>
  <si>
    <t xml:space="preserve"> Average of Latest Three Years</t>
  </si>
  <si>
    <t>Shares Outstanding (in thousands)</t>
  </si>
  <si>
    <t>Stock Price ($)</t>
  </si>
  <si>
    <t>Market Value of Equity</t>
  </si>
  <si>
    <t>Beta Over Latest 36 Months</t>
  </si>
  <si>
    <t>Total Debt</t>
  </si>
  <si>
    <t>Masco</t>
  </si>
  <si>
    <t>Briggs &amp; Stratton</t>
  </si>
  <si>
    <t>Cummins Engine</t>
  </si>
  <si>
    <t>Detroit Diesel</t>
  </si>
  <si>
    <t xml:space="preserve">1873-1900 </t>
  </si>
  <si>
    <r>
      <t>Ø</t>
    </r>
    <r>
      <rPr>
        <sz val="9"/>
        <color indexed="8"/>
        <rFont val="Times New Roman"/>
        <family val="1"/>
      </rPr>
      <t xml:space="preserve">  </t>
    </r>
    <r>
      <rPr>
        <sz val="9"/>
        <color indexed="8"/>
        <rFont val="Helvetica"/>
      </rPr>
      <t>1873 Kohler Co. founded</t>
    </r>
  </si>
  <si>
    <t>John Michael Kohler</t>
  </si>
  <si>
    <r>
      <t>Ø</t>
    </r>
    <r>
      <rPr>
        <sz val="9"/>
        <color indexed="8"/>
        <rFont val="Times New Roman"/>
        <family val="1"/>
      </rPr>
      <t xml:space="preserve">  </t>
    </r>
    <r>
      <rPr>
        <sz val="9"/>
        <color indexed="8"/>
        <rFont val="Helvetica"/>
      </rPr>
      <t>1883 Company manufactures firs enameled cast iron bathtub</t>
    </r>
  </si>
  <si>
    <r>
      <t>Ø</t>
    </r>
    <r>
      <rPr>
        <sz val="9"/>
        <color indexed="8"/>
        <rFont val="Times New Roman"/>
        <family val="1"/>
      </rPr>
      <t xml:space="preserve">  </t>
    </r>
    <r>
      <rPr>
        <sz val="9"/>
        <color indexed="8"/>
        <rFont val="Helvetica"/>
      </rPr>
      <t>1900  New foundry opens</t>
    </r>
  </si>
  <si>
    <t>1900-1905</t>
  </si>
  <si>
    <r>
      <t>Ø</t>
    </r>
    <r>
      <rPr>
        <sz val="9"/>
        <color indexed="8"/>
        <rFont val="Times New Roman"/>
        <family val="1"/>
      </rPr>
      <t xml:space="preserve">  </t>
    </r>
    <r>
      <rPr>
        <sz val="9"/>
        <color indexed="8"/>
        <rFont val="Helvetica"/>
      </rPr>
      <t>New foundry destroyed by fire</t>
    </r>
  </si>
  <si>
    <t>Robert Kohler</t>
  </si>
  <si>
    <t>1905-1940</t>
  </si>
  <si>
    <r>
      <t>Ø</t>
    </r>
    <r>
      <rPr>
        <sz val="9"/>
        <color indexed="8"/>
        <rFont val="Times New Roman"/>
        <family val="1"/>
      </rPr>
      <t xml:space="preserve">  </t>
    </r>
    <r>
      <rPr>
        <sz val="9"/>
        <color indexed="8"/>
        <rFont val="Helvetica"/>
      </rPr>
      <t>1911  Introduction of one-piece bathtub</t>
    </r>
  </si>
  <si>
    <t>Walter Kohler</t>
  </si>
  <si>
    <r>
      <t>Ø</t>
    </r>
    <r>
      <rPr>
        <sz val="9"/>
        <color indexed="8"/>
        <rFont val="Times New Roman"/>
        <family val="1"/>
      </rPr>
      <t xml:space="preserve">  </t>
    </r>
    <r>
      <rPr>
        <sz val="9"/>
        <color indexed="8"/>
        <rFont val="Helvetica"/>
      </rPr>
      <t>1912 Kohler Village incorporated</t>
    </r>
  </si>
  <si>
    <r>
      <t>Ø</t>
    </r>
    <r>
      <rPr>
        <sz val="9"/>
        <color indexed="8"/>
        <rFont val="Times New Roman"/>
        <family val="1"/>
      </rPr>
      <t xml:space="preserve">  </t>
    </r>
    <r>
      <rPr>
        <sz val="9"/>
        <color indexed="8"/>
        <rFont val="Helvetica"/>
      </rPr>
      <t>1917  50-year Master Plan for Kohler Village by Olmsted Brothers</t>
    </r>
  </si>
  <si>
    <r>
      <t>Ø</t>
    </r>
    <r>
      <rPr>
        <sz val="9"/>
        <color indexed="8"/>
        <rFont val="Times New Roman"/>
        <family val="1"/>
      </rPr>
      <t xml:space="preserve">  </t>
    </r>
    <r>
      <rPr>
        <sz val="9"/>
        <color indexed="8"/>
        <rFont val="Helvetica"/>
      </rPr>
      <t>1918  American Club opens as housing for single male workers</t>
    </r>
  </si>
  <si>
    <r>
      <t>Ø</t>
    </r>
    <r>
      <rPr>
        <sz val="9"/>
        <color indexed="8"/>
        <rFont val="Times New Roman"/>
        <family val="1"/>
      </rPr>
      <t xml:space="preserve">  </t>
    </r>
    <r>
      <rPr>
        <sz val="9"/>
        <color indexed="8"/>
        <rFont val="Helvetica"/>
      </rPr>
      <t>1920  Kohler enters electric generator market</t>
    </r>
  </si>
  <si>
    <r>
      <t>Ø</t>
    </r>
    <r>
      <rPr>
        <sz val="9"/>
        <color indexed="8"/>
        <rFont val="Times New Roman"/>
        <family val="1"/>
      </rPr>
      <t xml:space="preserve">  </t>
    </r>
    <r>
      <rPr>
        <sz val="9"/>
        <color indexed="8"/>
        <rFont val="Helvetica"/>
      </rPr>
      <t>1925  Manufacture of faucets and brass accessories begins</t>
    </r>
  </si>
  <si>
    <r>
      <t>Ø</t>
    </r>
    <r>
      <rPr>
        <sz val="9"/>
        <color indexed="8"/>
        <rFont val="Times New Roman"/>
        <family val="1"/>
      </rPr>
      <t xml:space="preserve">  </t>
    </r>
    <r>
      <rPr>
        <sz val="9"/>
        <color indexed="8"/>
        <rFont val="Helvetica"/>
      </rPr>
      <t>1927  Introduction of matching colors for bathtubs and toilets</t>
    </r>
  </si>
  <si>
    <r>
      <t>Ø</t>
    </r>
    <r>
      <rPr>
        <sz val="9"/>
        <color indexed="8"/>
        <rFont val="Times New Roman"/>
        <family val="1"/>
      </rPr>
      <t xml:space="preserve">  </t>
    </r>
    <r>
      <rPr>
        <sz val="9"/>
        <color indexed="8"/>
        <rFont val="Helvetica"/>
      </rPr>
      <t>1934  AFL strike; Kohler Workers’ Assoc. becomes employees’ bargaining agent</t>
    </r>
  </si>
  <si>
    <t>1940-1968</t>
  </si>
  <si>
    <r>
      <t>Ø</t>
    </r>
    <r>
      <rPr>
        <sz val="9"/>
        <color indexed="8"/>
        <rFont val="Times New Roman"/>
        <family val="1"/>
      </rPr>
      <t xml:space="preserve">  </t>
    </r>
    <r>
      <rPr>
        <sz val="9"/>
        <color indexed="8"/>
        <rFont val="Helvetica"/>
      </rPr>
      <t>1948  Kohler enters small engine market</t>
    </r>
  </si>
  <si>
    <t>Herbert V. Kohler, Sr.</t>
  </si>
  <si>
    <r>
      <t>Ø</t>
    </r>
    <r>
      <rPr>
        <sz val="9"/>
        <color indexed="8"/>
        <rFont val="Times New Roman"/>
        <family val="1"/>
      </rPr>
      <t xml:space="preserve">  </t>
    </r>
    <r>
      <rPr>
        <sz val="9"/>
        <color indexed="8"/>
        <rFont val="Helvetica"/>
      </rPr>
      <t>1958 Plant opened in Spartanburg, South Carolina</t>
    </r>
  </si>
  <si>
    <r>
      <t>Ø</t>
    </r>
    <r>
      <rPr>
        <sz val="9"/>
        <color indexed="8"/>
        <rFont val="Times New Roman"/>
        <family val="1"/>
      </rPr>
      <t xml:space="preserve">  </t>
    </r>
    <r>
      <rPr>
        <sz val="9"/>
        <color indexed="8"/>
        <rFont val="Helvetica"/>
      </rPr>
      <t>1965  New colors for plumbing fixtures introduced</t>
    </r>
  </si>
  <si>
    <r>
      <t>Ø</t>
    </r>
    <r>
      <rPr>
        <sz val="9"/>
        <color indexed="8"/>
        <rFont val="Times New Roman"/>
        <family val="1"/>
      </rPr>
      <t xml:space="preserve">  </t>
    </r>
    <r>
      <rPr>
        <sz val="9"/>
        <color indexed="8"/>
        <rFont val="Helvetica"/>
      </rPr>
      <t>1967  “Bold Look of Kohler” advertising theme launched</t>
    </r>
  </si>
  <si>
    <t>1968-1972</t>
  </si>
  <si>
    <r>
      <t>Ø</t>
    </r>
    <r>
      <rPr>
        <sz val="9"/>
        <color indexed="8"/>
        <rFont val="Times New Roman"/>
        <family val="1"/>
      </rPr>
      <t xml:space="preserve">  </t>
    </r>
    <r>
      <rPr>
        <sz val="9"/>
        <color indexed="8"/>
        <rFont val="Helvetica"/>
      </rPr>
      <t>1971  Investment in cast iron production facilities</t>
    </r>
  </si>
  <si>
    <t>Lyman Conger</t>
  </si>
  <si>
    <t>1972-</t>
  </si>
  <si>
    <r>
      <t>Ø</t>
    </r>
    <r>
      <rPr>
        <sz val="9"/>
        <color indexed="8"/>
        <rFont val="Times New Roman"/>
        <family val="1"/>
      </rPr>
      <t xml:space="preserve">  </t>
    </r>
    <r>
      <rPr>
        <sz val="9"/>
        <color indexed="8"/>
        <rFont val="Helvetica"/>
      </rPr>
      <t>1973  100</t>
    </r>
    <r>
      <rPr>
        <vertAlign val="superscript"/>
        <sz val="9"/>
        <color indexed="8"/>
        <rFont val="Helvetica"/>
      </rPr>
      <t>th</t>
    </r>
    <r>
      <rPr>
        <sz val="9"/>
        <color indexed="8"/>
        <rFont val="Helvetica"/>
      </rPr>
      <t xml:space="preserve"> Anniversary of company </t>
    </r>
  </si>
  <si>
    <t>Herbert V. Kohler, Jr.</t>
  </si>
  <si>
    <r>
      <t>Ø</t>
    </r>
    <r>
      <rPr>
        <sz val="9"/>
        <color indexed="8"/>
        <rFont val="Times New Roman"/>
        <family val="1"/>
      </rPr>
      <t xml:space="preserve">  </t>
    </r>
    <r>
      <rPr>
        <sz val="9"/>
        <color indexed="8"/>
        <rFont val="Helvetica"/>
      </rPr>
      <t>1977  New 50-year Master Plan for Kohler Village by Frank L. Wright Foundation</t>
    </r>
  </si>
  <si>
    <r>
      <t>Ø</t>
    </r>
    <r>
      <rPr>
        <sz val="9"/>
        <color indexed="8"/>
        <rFont val="Times New Roman"/>
        <family val="1"/>
      </rPr>
      <t xml:space="preserve">  </t>
    </r>
    <r>
      <rPr>
        <sz val="9"/>
        <color indexed="8"/>
        <rFont val="Helvetica"/>
      </rPr>
      <t>1978  1-for-20 stock split</t>
    </r>
  </si>
  <si>
    <r>
      <t>Ø</t>
    </r>
    <r>
      <rPr>
        <sz val="9"/>
        <color indexed="8"/>
        <rFont val="Times New Roman"/>
        <family val="1"/>
      </rPr>
      <t xml:space="preserve">  </t>
    </r>
    <r>
      <rPr>
        <sz val="9"/>
        <color indexed="8"/>
        <rFont val="Helvetica"/>
      </rPr>
      <t>1981  American Club opens as a resort hotel</t>
    </r>
  </si>
  <si>
    <r>
      <t>Ø</t>
    </r>
    <r>
      <rPr>
        <sz val="9"/>
        <color indexed="8"/>
        <rFont val="Times New Roman"/>
        <family val="1"/>
      </rPr>
      <t xml:space="preserve">  </t>
    </r>
    <r>
      <rPr>
        <sz val="9"/>
        <color indexed="8"/>
        <rFont val="Helvetica"/>
      </rPr>
      <t>1984  Acquisition of Sterling Faucet</t>
    </r>
  </si>
  <si>
    <r>
      <t>Ø</t>
    </r>
    <r>
      <rPr>
        <sz val="9"/>
        <color indexed="8"/>
        <rFont val="Times New Roman"/>
        <family val="1"/>
      </rPr>
      <t xml:space="preserve">  </t>
    </r>
    <r>
      <rPr>
        <sz val="9"/>
        <color indexed="8"/>
        <rFont val="Helvetica"/>
      </rPr>
      <t>1986  Acquisition of first furniture company</t>
    </r>
  </si>
  <si>
    <r>
      <t>Ø</t>
    </r>
    <r>
      <rPr>
        <sz val="9"/>
        <color indexed="8"/>
        <rFont val="Times New Roman"/>
        <family val="1"/>
      </rPr>
      <t xml:space="preserve">  </t>
    </r>
    <r>
      <rPr>
        <sz val="9"/>
        <color indexed="8"/>
        <rFont val="Helvetica"/>
      </rPr>
      <t>1987  Sales reach $1 billion</t>
    </r>
  </si>
  <si>
    <r>
      <t>Ø</t>
    </r>
    <r>
      <rPr>
        <sz val="9"/>
        <color indexed="8"/>
        <rFont val="Times New Roman"/>
        <family val="1"/>
      </rPr>
      <t xml:space="preserve">  </t>
    </r>
    <r>
      <rPr>
        <sz val="9"/>
        <color indexed="8"/>
        <rFont val="Helvetica"/>
      </rPr>
      <t>1991  Vitreous china plant opens in Monterrey, Mexico</t>
    </r>
  </si>
  <si>
    <r>
      <t>Ø</t>
    </r>
    <r>
      <rPr>
        <sz val="9"/>
        <color indexed="8"/>
        <rFont val="Times New Roman"/>
        <family val="1"/>
      </rPr>
      <t xml:space="preserve">  </t>
    </r>
    <r>
      <rPr>
        <sz val="9"/>
        <color indexed="8"/>
        <rFont val="Helvetica"/>
      </rPr>
      <t>1994  Resort at Kohler Village expanded with opening of The Inn on Woodlake</t>
    </r>
  </si>
  <si>
    <r>
      <t>Ø</t>
    </r>
    <r>
      <rPr>
        <sz val="9"/>
        <color indexed="8"/>
        <rFont val="Times New Roman"/>
        <family val="1"/>
      </rPr>
      <t xml:space="preserve">  </t>
    </r>
    <r>
      <rPr>
        <sz val="9"/>
        <color indexed="8"/>
        <rFont val="Helvetica"/>
      </rPr>
      <t>1995  Joint venture in China</t>
    </r>
  </si>
  <si>
    <r>
      <t>Ø</t>
    </r>
    <r>
      <rPr>
        <sz val="9"/>
        <color indexed="8"/>
        <rFont val="Times New Roman"/>
        <family val="1"/>
      </rPr>
      <t xml:space="preserve">  </t>
    </r>
    <r>
      <rPr>
        <sz val="9"/>
        <color indexed="8"/>
        <rFont val="Helvetica"/>
      </rPr>
      <t>1996  Sales reach $2 billion</t>
    </r>
  </si>
  <si>
    <r>
      <t>Ø</t>
    </r>
    <r>
      <rPr>
        <sz val="9"/>
        <color indexed="8"/>
        <rFont val="Times New Roman"/>
        <family val="1"/>
      </rPr>
      <t xml:space="preserve">  </t>
    </r>
    <r>
      <rPr>
        <sz val="9"/>
        <color indexed="8"/>
        <rFont val="Helvetica"/>
      </rPr>
      <t>1997  Generator plant opens in Singapore</t>
    </r>
  </si>
  <si>
    <t>4 months</t>
  </si>
  <si>
    <t>Kitchen   &amp; Bath Group</t>
  </si>
  <si>
    <t>Hospitality &amp; R. Estate Group</t>
  </si>
  <si>
    <t>Elim. &amp; Corp. Var.</t>
  </si>
  <si>
    <t>Kohler Co. Consol.</t>
  </si>
  <si>
    <t>Operating Income after Depr.</t>
  </si>
  <si>
    <t>1998a</t>
  </si>
  <si>
    <r>
      <t>Ø</t>
    </r>
    <r>
      <rPr>
        <sz val="10"/>
        <color indexed="8"/>
        <rFont val="Times New Roman"/>
        <family val="1"/>
      </rPr>
      <t xml:space="preserve">  </t>
    </r>
    <r>
      <rPr>
        <sz val="10"/>
        <color indexed="8"/>
        <rFont val="Palatino"/>
      </rPr>
      <t>1940  Kohler Foundation established</t>
    </r>
  </si>
  <si>
    <t>Name</t>
  </si>
  <si>
    <t>Number of Shares</t>
  </si>
  <si>
    <t>Percentage of Ownership</t>
  </si>
  <si>
    <t>Herbert V. Kohler</t>
  </si>
  <si>
    <t xml:space="preserve"> </t>
  </si>
  <si>
    <t>Trust for the benefit of Herbert V. Kohler</t>
  </si>
  <si>
    <t>Lineal Descendants of Herbert V. Kohler</t>
  </si>
  <si>
    <t>Ruth DeYoung Kohler</t>
  </si>
  <si>
    <t>Trust for the benefit of Ruth DeYoung Kohler</t>
  </si>
  <si>
    <t>Estate of Frederic Kohler</t>
  </si>
  <si>
    <t>Trust for the benefit of John Michael Kohler</t>
  </si>
  <si>
    <t>Kohler Foundation</t>
  </si>
  <si>
    <t>Kohler Trust for the Arts and Education</t>
  </si>
  <si>
    <t>Kohler Trust for Preservation</t>
  </si>
  <si>
    <t>Other Kohler Family Members</t>
  </si>
  <si>
    <t>Kohler Employee Plan</t>
  </si>
  <si>
    <t>Outside Shareholders</t>
  </si>
  <si>
    <t>Company</t>
  </si>
  <si>
    <t>Description</t>
  </si>
  <si>
    <t>Global manufacturer of air conditioning systems (60% of 1997 sales), bathroom and kitchen fixtures and fittings (24% of 1997 sales), and braking and control systems for trucks, buses and utility vehicles (16% of 1997 sales).</t>
  </si>
  <si>
    <t>American Woodmark</t>
  </si>
  <si>
    <t>Manufacturer of kitchen cabinets and vanities.</t>
  </si>
  <si>
    <t>Largest domestic manufacturer of kitchen and bath products, including faucets (mainly under their Delta brand), cabinets, appliances, showers and tubs, and other plumbing supplies.  Other home improvement and building products include ventilating equipment, water pumps, and insulation.</t>
  </si>
  <si>
    <t>World’s largest producer of 3-to-22 horsepower gasoline engines for outdoor power equipment, including lawn and garden equipment (81% of 1997 sales); and generators, pumps and pressure washers for industrial, agricultural and consumer applications.</t>
  </si>
  <si>
    <t>Leading worldwide designer and manufacturer of diesel engines, gas engines and engine components for equipment used in automotive, power generation, industrial and filtration markets around the world.</t>
  </si>
  <si>
    <t>Manufactures and services diesel and alternative fuel engines for the automotive and power generation markets worldwide.</t>
  </si>
  <si>
    <r>
      <t xml:space="preserve">Exhibit 7a      </t>
    </r>
    <r>
      <rPr>
        <sz val="10"/>
        <color indexed="8"/>
        <rFont val="Palatino"/>
      </rPr>
      <t>Descriptions of Comparable Companies</t>
    </r>
  </si>
  <si>
    <t>Source:       Company documents: Management Projections</t>
  </si>
  <si>
    <r>
      <t xml:space="preserve">Exhibit 5    </t>
    </r>
    <r>
      <rPr>
        <sz val="10"/>
        <color indexed="8"/>
        <rFont val="Palatino"/>
      </rPr>
      <t>Ownership of Kohler Co., April 1998</t>
    </r>
  </si>
  <si>
    <r>
      <t xml:space="preserve">Exhibit 1    </t>
    </r>
    <r>
      <rPr>
        <sz val="10"/>
        <color indexed="8"/>
        <rFont val="Palatino"/>
      </rPr>
      <t>Milestones in Kohler Co.’s History</t>
    </r>
  </si>
  <si>
    <t>Source:    Compiled by casewriter from company documents</t>
  </si>
  <si>
    <t>Source:    Company documents: Management Projections</t>
  </si>
  <si>
    <t>Source:    Company documents</t>
  </si>
  <si>
    <t>Source:    www.kohler.com</t>
  </si>
  <si>
    <t>Source:    Board of Governors of the Federal Reserve System</t>
  </si>
  <si>
    <r>
      <t xml:space="preserve">Exhibit 8    </t>
    </r>
    <r>
      <rPr>
        <sz val="10"/>
        <color indexed="8"/>
        <rFont val="Palatino"/>
      </rPr>
      <t xml:space="preserve"> Prevailing Yields on U.S. Government Securities</t>
    </r>
  </si>
  <si>
    <r>
      <t xml:space="preserve">Exhibit 3a    </t>
    </r>
    <r>
      <rPr>
        <sz val="10"/>
        <color indexed="8"/>
        <rFont val="Palatino"/>
      </rPr>
      <t>Kohler Co. Balance Sheets 1993-1997 (in $ thousands, as of December 31 except 4/30/1998)</t>
    </r>
  </si>
  <si>
    <r>
      <t xml:space="preserve">Exhibit 3b    </t>
    </r>
    <r>
      <rPr>
        <sz val="10"/>
        <color indexed="8"/>
        <rFont val="Palatino"/>
      </rPr>
      <t>Kohler Co. Income Statements 1993-1997 (in $ thousands, as of Dec. 31 unless otherwise indicated)</t>
    </r>
  </si>
  <si>
    <r>
      <t xml:space="preserve">Exhibit 3c    </t>
    </r>
    <r>
      <rPr>
        <sz val="10"/>
        <color indexed="8"/>
        <rFont val="Palatino"/>
      </rPr>
      <t>Kohler Co. Cash Flow Statements 1993-1997 (in $ thousands, as of December 31)</t>
    </r>
  </si>
  <si>
    <r>
      <t xml:space="preserve">Exhibit 4    </t>
    </r>
    <r>
      <rPr>
        <sz val="10"/>
        <color indexed="8"/>
        <rFont val="Palatino"/>
      </rPr>
      <t>Kohler Co. Income Statements 1997 by Group (in $ thousands, as of December 31)</t>
    </r>
  </si>
  <si>
    <r>
      <t xml:space="preserve">Exhibit 6a     </t>
    </r>
    <r>
      <rPr>
        <sz val="10"/>
        <color indexed="8"/>
        <rFont val="Palatino"/>
      </rPr>
      <t>Kohler Co. Projected Balance Sheets 1998-2002 (in $ thousands, as of December 31)</t>
    </r>
  </si>
  <si>
    <t>Foreign Currency Adjustment</t>
  </si>
  <si>
    <t>(Increase) Decrease in Accounts Receivable</t>
  </si>
  <si>
    <t>(Increase) Decrease in Inventory</t>
  </si>
  <si>
    <t>(Increase) Decrease in Future Income Tax Benefits</t>
  </si>
  <si>
    <t>Incr. (Decr.) in Accounts Payable and Accrued Exp.</t>
  </si>
  <si>
    <t>(Incr.) Decr. in Prepaid Expenses and Other Assets</t>
  </si>
  <si>
    <r>
      <t xml:space="preserve">a </t>
    </r>
    <r>
      <rPr>
        <sz val="10"/>
        <color indexed="8"/>
        <rFont val="Palatino"/>
      </rPr>
      <t>Eight-month period ending Dec. 31, 1998</t>
    </r>
  </si>
  <si>
    <t xml:space="preserve">   Total Outstanding Common Shares</t>
  </si>
  <si>
    <t xml:space="preserve">   Restricted Shares</t>
  </si>
  <si>
    <t xml:space="preserve">      Total Shares Outstanding</t>
  </si>
  <si>
    <t>LTM</t>
  </si>
  <si>
    <r>
      <t xml:space="preserve">Exhibit 6b    </t>
    </r>
    <r>
      <rPr>
        <sz val="10"/>
        <color indexed="8"/>
        <rFont val="Palatino"/>
      </rPr>
      <t>Kohler Co. Projected Income Statements 1998-2002 (in $ thousands, as of December 31)</t>
    </r>
  </si>
  <si>
    <r>
      <t xml:space="preserve">Exhibit 6c     </t>
    </r>
    <r>
      <rPr>
        <sz val="10"/>
        <color indexed="8"/>
        <rFont val="Palatino"/>
      </rPr>
      <t>Kohler Co. Projected Statements of Cash Flow 1998-2002 (in $ thousands, as of Dec. 31)</t>
    </r>
  </si>
  <si>
    <t>Kohler Co.</t>
  </si>
  <si>
    <t>This courseware was prepared solely as the basis for class discussion.  Cases are not intended to serve as</t>
  </si>
  <si>
    <r>
      <t xml:space="preserve">a </t>
    </r>
    <r>
      <rPr>
        <sz val="10"/>
        <color indexed="8"/>
        <rFont val="Palatino"/>
      </rPr>
      <t>Highlighted family members are those mentioned in the text</t>
    </r>
  </si>
  <si>
    <r>
      <t xml:space="preserve">Exhibit 2    </t>
    </r>
    <r>
      <rPr>
        <sz val="10"/>
        <color indexed="8"/>
        <rFont val="Palatino"/>
      </rPr>
      <t xml:space="preserve">Abbreviated Kohler Family Tree </t>
    </r>
    <r>
      <rPr>
        <vertAlign val="superscript"/>
        <sz val="10"/>
        <color indexed="8"/>
        <rFont val="Palatino"/>
        <family val="1"/>
      </rPr>
      <t xml:space="preserve">a </t>
    </r>
  </si>
  <si>
    <t xml:space="preserve">endorsements, sources of primary data, or illustrations of effective or ineffective management.  </t>
  </si>
  <si>
    <t xml:space="preserve">Copyright © 2005 Presidents and Fellows  of Harvard College.  No part of this product may be reproduced, </t>
  </si>
  <si>
    <t xml:space="preserve">stored in a retrieval system, used in a spreadsheet or transmitted in any form or by any means--electronic, </t>
  </si>
  <si>
    <t>mechanical, photocopying, recording or otherwise--without the permission of Harvard Business School.</t>
  </si>
  <si>
    <r>
      <t xml:space="preserve">Exhibit 7b      </t>
    </r>
    <r>
      <rPr>
        <sz val="10"/>
        <color indexed="8"/>
        <rFont val="Palatino"/>
      </rPr>
      <t>Selected Financial Data about Comparable Companies (in $millions)</t>
    </r>
  </si>
  <si>
    <r>
      <t xml:space="preserve">Financial Data as of 3/31/1998 </t>
    </r>
    <r>
      <rPr>
        <vertAlign val="superscript"/>
        <sz val="9"/>
        <color indexed="8"/>
        <rFont val="Helvetica"/>
      </rPr>
      <t>b</t>
    </r>
  </si>
  <si>
    <r>
      <t xml:space="preserve">b </t>
    </r>
    <r>
      <rPr>
        <sz val="8"/>
        <color indexed="8"/>
        <rFont val="Palatino"/>
      </rPr>
      <t>Financial Data for American Woodmark are as of 4/30/1998</t>
    </r>
  </si>
  <si>
    <r>
      <rPr>
        <vertAlign val="superscript"/>
        <sz val="8"/>
        <color indexed="8"/>
        <rFont val="Palatino"/>
      </rPr>
      <t>c</t>
    </r>
    <r>
      <rPr>
        <sz val="8"/>
        <color indexed="8"/>
        <rFont val="Palatino"/>
      </rPr>
      <t xml:space="preserve"> Cash Flow is defined as EBIAT plus Depreciation</t>
    </r>
  </si>
  <si>
    <r>
      <t xml:space="preserve">Standard Deviation of Stock Returns </t>
    </r>
    <r>
      <rPr>
        <vertAlign val="superscript"/>
        <sz val="9"/>
        <color indexed="8"/>
        <rFont val="Helvetica"/>
      </rPr>
      <t>a</t>
    </r>
  </si>
  <si>
    <r>
      <t>Cash Flow</t>
    </r>
    <r>
      <rPr>
        <vertAlign val="superscript"/>
        <sz val="9"/>
        <color indexed="8"/>
        <rFont val="Helvetica"/>
      </rPr>
      <t xml:space="preserve"> c</t>
    </r>
  </si>
  <si>
    <r>
      <t xml:space="preserve">a </t>
    </r>
    <r>
      <rPr>
        <sz val="8"/>
        <color indexed="8"/>
        <rFont val="Palatino"/>
      </rPr>
      <t xml:space="preserve">Standard deviation of total monthly stock returns over the latest 36 months. The standard deviations of returns over the same period for stock portfolios are: i) 6.3% for an equal-weighted portfolio of the three kitchen and bath companies, (ii) 6.2% for an equal-weighted portfolio of the three engines and generators companies, (iii) 5.5% for an equal-weighted portfolio of all six companies, (iv) 5.8% for an 80/20 portfolio of (i) and (ii), and (v) 3.3% for the U.S. equity market. </t>
    </r>
  </si>
  <si>
    <t>Harvard Business School Case 9-205-034</t>
  </si>
  <si>
    <t>Case Software 9-205-707</t>
  </si>
  <si>
    <t>Past</t>
  </si>
  <si>
    <t>Exhibit 3b</t>
  </si>
  <si>
    <t>Projected Income</t>
  </si>
  <si>
    <t>Exhibit 6b</t>
  </si>
  <si>
    <t>Past 4m</t>
  </si>
  <si>
    <t>Projected 8m</t>
  </si>
  <si>
    <t>Past Cash Flows</t>
  </si>
  <si>
    <t>Exhibit 3c</t>
  </si>
  <si>
    <t>Projected Cash Flows</t>
  </si>
  <si>
    <t>Exhibit 6c</t>
  </si>
  <si>
    <t>-</t>
  </si>
  <si>
    <t>Balance Sheet</t>
  </si>
  <si>
    <t>Projected</t>
  </si>
  <si>
    <t>Total</t>
  </si>
  <si>
    <t>Average Tax</t>
  </si>
  <si>
    <t>Tax Rate %</t>
  </si>
  <si>
    <t>= Income Tax Expense / Pretax Income</t>
  </si>
  <si>
    <t>Exhibit 3a</t>
  </si>
  <si>
    <t>Exhibit 6a</t>
  </si>
  <si>
    <t>Past + Projected</t>
  </si>
  <si>
    <t>Working Capital</t>
  </si>
  <si>
    <t>Current Assets</t>
  </si>
  <si>
    <t>Current Liabilities</t>
  </si>
  <si>
    <t>Change in Working Capital</t>
  </si>
  <si>
    <t>Income Statement</t>
  </si>
  <si>
    <t>Cashflow Statement</t>
  </si>
  <si>
    <t>Cash Flow Statement</t>
  </si>
  <si>
    <t>past tax</t>
  </si>
  <si>
    <t>projected</t>
  </si>
  <si>
    <t>1997 Total, same as that quoted in Exhibit 3b</t>
  </si>
  <si>
    <t>TOTAL</t>
  </si>
  <si>
    <t>Only applicable for projected cash flows</t>
  </si>
  <si>
    <t>Current</t>
  </si>
  <si>
    <t>Debt</t>
  </si>
  <si>
    <t>Equity</t>
  </si>
  <si>
    <t>Kitchens &amp; Baths</t>
  </si>
  <si>
    <t>Business
Type</t>
  </si>
  <si>
    <t>Total: Excluding Eliminations &amp; Corporate Varariance</t>
  </si>
  <si>
    <t>Income Statement by Business Type</t>
  </si>
  <si>
    <t>Net Sales %</t>
  </si>
  <si>
    <t>Net Income %</t>
  </si>
  <si>
    <t>Business Type</t>
  </si>
  <si>
    <t>Power Systems</t>
  </si>
  <si>
    <t>Levered Beta</t>
  </si>
  <si>
    <t>D/E Ratio</t>
  </si>
  <si>
    <t>Market Value of Equity,   Average of Latest 36 Mths.</t>
  </si>
  <si>
    <t>Cash &amp; Securities</t>
  </si>
  <si>
    <t>Short-Term Debt</t>
  </si>
  <si>
    <t>Taxes Payable</t>
  </si>
  <si>
    <t>https://www.investopedia.com/terms/w/workingcapital.asp#:~:text=The%20Formula%20for%20Working%20Capital&amp;text=Current%20assets%20listed%20on%20a,in%20less%20than%20one%20year.&amp;text=The%20standard%20formula%20for%20working%20capital%20is%20current%20assets%20minus%20current%20liabilities.</t>
  </si>
  <si>
    <t>Trade Working Capital</t>
  </si>
  <si>
    <t>In many cases these trade working capital and working capital calculations are the same and are derived from company cash plus accounts receivable plus inventories, less accounts payable and less accrued expenses.</t>
  </si>
  <si>
    <t>Kitchen &amp; Bath Group</t>
  </si>
  <si>
    <t>Past Income in Red</t>
  </si>
  <si>
    <t>Projection Income in Black</t>
  </si>
  <si>
    <t>Past Balance Sheet Items in Red</t>
  </si>
  <si>
    <t>Projected Balance Sheet Items in Black</t>
  </si>
  <si>
    <t>Business Divisions</t>
  </si>
  <si>
    <t>From Income Statement, Exhibit 4</t>
  </si>
  <si>
    <t>Hospitality &amp; Real Estate</t>
  </si>
  <si>
    <t>Principal Businesses Only</t>
  </si>
  <si>
    <t>All Businesses</t>
  </si>
  <si>
    <t>Projected Cash Flows in Black</t>
  </si>
  <si>
    <t>Past Cash Flows in Red</t>
  </si>
  <si>
    <t>Comparable Companies</t>
  </si>
  <si>
    <t>Kohler Co. Weight</t>
  </si>
  <si>
    <t>Detroit
Diesel</t>
  </si>
  <si>
    <t>Enterprise Value</t>
  </si>
  <si>
    <t xml:space="preserve">Post-Tax EBITDA or EBIDA </t>
  </si>
  <si>
    <t>Cash Flow = EBIAT + Depreciation</t>
  </si>
  <si>
    <t>EBIAT = Operating Income After Depreciation x ( 1 - Tax Rate )</t>
  </si>
  <si>
    <t>Entterprise Value = Equity Value + Debt Value</t>
  </si>
  <si>
    <t>Comments</t>
  </si>
  <si>
    <t>Use Last Twelve Months (LTM) for Multiples as 'Average of Latest Three Years' not useful when target D/E ratio is unstable or highly variable</t>
  </si>
  <si>
    <t>Equity Value</t>
  </si>
  <si>
    <t>Debt Value</t>
  </si>
  <si>
    <t>Comparable Companies using Last Twelve Month Data (LTM)</t>
  </si>
  <si>
    <t>Cash Flow</t>
  </si>
  <si>
    <t>EV / Sales</t>
  </si>
  <si>
    <t>Enterprise Value (EV)</t>
  </si>
  <si>
    <t>Average</t>
  </si>
  <si>
    <t>EV</t>
  </si>
  <si>
    <t>Multiple</t>
  </si>
  <si>
    <t>Comparable Multiples</t>
  </si>
  <si>
    <t>EV / EBITDA</t>
  </si>
  <si>
    <t>EV / Cash Flow</t>
  </si>
  <si>
    <t>EV / EBIAT</t>
  </si>
  <si>
    <t>Weights from 'BusinessDivisions' Sheet &amp; Exhibit 4</t>
  </si>
  <si>
    <t>Using Last Twelve Month Data (LTM) from Income Statement Exhibit 7b</t>
  </si>
  <si>
    <t>Comparable Enterprise Values</t>
  </si>
  <si>
    <t>Multiple Type</t>
  </si>
  <si>
    <t>No.Shares</t>
  </si>
  <si>
    <t>Share Price</t>
  </si>
  <si>
    <t>Figures in $ millions</t>
  </si>
  <si>
    <t>Multiples Process</t>
  </si>
  <si>
    <t>Illustrations</t>
  </si>
  <si>
    <t>WACC</t>
  </si>
  <si>
    <t>WACC Rates</t>
  </si>
  <si>
    <t>EV / Sales Multiples</t>
  </si>
  <si>
    <t>EV / EBITDA Multiples</t>
  </si>
  <si>
    <t>EV / Cash Flow Multiples</t>
  </si>
  <si>
    <t>EV / EBIAT Multiples</t>
  </si>
  <si>
    <t>Kohler Weighted Average</t>
  </si>
  <si>
    <t>Group Average</t>
  </si>
  <si>
    <t>Kohler Enterprise Value</t>
  </si>
  <si>
    <t>Kohler EBITDA (LTM)</t>
  </si>
  <si>
    <t>Note: EBITDA data in $ thousands</t>
  </si>
  <si>
    <t>Weighted Average Cost of Capital, WACC</t>
  </si>
  <si>
    <t>Cost Of Equity</t>
  </si>
  <si>
    <t>Equity Weight, w(E)</t>
  </si>
  <si>
    <t>Cost of Equity, r(E)</t>
  </si>
  <si>
    <t>Debt Weight, w(D)</t>
  </si>
  <si>
    <t>Cost of Debt, r(D)</t>
  </si>
  <si>
    <t>Value</t>
  </si>
  <si>
    <t>Comment</t>
  </si>
  <si>
    <t>%</t>
  </si>
  <si>
    <t>Net Debt</t>
  </si>
  <si>
    <t>Year</t>
  </si>
  <si>
    <t>Source</t>
  </si>
  <si>
    <t>Outstanding Debt</t>
  </si>
  <si>
    <t>Average Cost of Debt, r(D)</t>
  </si>
  <si>
    <t>Item</t>
  </si>
  <si>
    <t>Interest Expense / Outstanding Debt</t>
  </si>
  <si>
    <t>Weight %</t>
  </si>
  <si>
    <t>Cost of Equity</t>
  </si>
  <si>
    <t>Cost of Equity using CAPM</t>
  </si>
  <si>
    <t>or equivalently,</t>
  </si>
  <si>
    <t>where MRP = market risk premium = ( r(M) - r(F) )</t>
  </si>
  <si>
    <t>Risk-Free Rate, r(F)</t>
  </si>
  <si>
    <t>Equity Beta, B(E)</t>
  </si>
  <si>
    <t>Cost of Capital Check</t>
  </si>
  <si>
    <t>r(F) &lt; r(D) &lt; r(E)</t>
  </si>
  <si>
    <t>Debt Beta, B(D)</t>
  </si>
  <si>
    <t>From Interest Expense</t>
  </si>
  <si>
    <t>From CAPM</t>
  </si>
  <si>
    <t>Beta Check</t>
  </si>
  <si>
    <t>Beta(F) &lt; Beta(D) &lt; Beta(E)</t>
  </si>
  <si>
    <t>https://www.jpmorgan.com/jpmpdf/1320675769380.pdf</t>
  </si>
  <si>
    <t>Cost of Equity using Unlevered Cost of Capital</t>
  </si>
  <si>
    <t>Equity Market Risk Premium 5.0%-5.5%</t>
  </si>
  <si>
    <t>https://www.duffandphelps.com/insights/publications/valuation-insights/valuation-insights-first-quarter-2019/us-equity-risk-premium-recommendation#:~:text=Duff%20%26%20Phelps%20U.S.%20Equity%20Risk,%25%2C%20Effective%20December%2031%2C%202018&amp;text=The%20Equity%20Risk%20Premium%20(%E2%80%9CERP,CAPM%E2%80%9D)%20and%20other%20models.</t>
  </si>
  <si>
    <t>with</t>
  </si>
  <si>
    <t>and</t>
  </si>
  <si>
    <t>Unlevered Beta, B(U)</t>
  </si>
  <si>
    <t>Market Risk Premium</t>
  </si>
  <si>
    <t>Unlvered Cost of Capital, r(U)</t>
  </si>
  <si>
    <t>( 1 - Tax Rate % )</t>
  </si>
  <si>
    <t>Check vs Cost of Capital using CAPM</t>
  </si>
  <si>
    <t>r(E) using CAPM</t>
  </si>
  <si>
    <t>r(E) using unlevered CoC</t>
  </si>
  <si>
    <t>+/-</t>
  </si>
  <si>
    <r>
      <rPr>
        <sz val="12"/>
        <color rgb="FF0000FF"/>
        <rFont val="Arial"/>
        <family val="2"/>
      </rPr>
      <t>(Zenner et al, 2008)</t>
    </r>
    <r>
      <rPr>
        <sz val="12"/>
        <rFont val="Arial"/>
        <family val="2"/>
      </rPr>
      <t xml:space="preserve"> The Most Important Number in Finance. The Quest for Market Risk Premium, May 2008</t>
    </r>
  </si>
  <si>
    <r>
      <rPr>
        <sz val="12"/>
        <color rgb="FF0000FF"/>
        <rFont val="Arial"/>
        <family val="2"/>
      </rPr>
      <t>(Duff &amp; Phelps, 2019)</t>
    </r>
    <r>
      <rPr>
        <sz val="12"/>
        <rFont val="Arial"/>
        <family val="2"/>
      </rPr>
      <t xml:space="preserve"> Valuation Insights First Quarter 2019, U.S. Equity Risk Premium Recommendation</t>
    </r>
  </si>
  <si>
    <t>Exhibits 7a &amp; 7b (millions)</t>
  </si>
  <si>
    <t>(A)   Kitchens &amp; Baths</t>
  </si>
  <si>
    <t>(B)   Power Systems</t>
  </si>
  <si>
    <t>Debt/Equity Ratio</t>
  </si>
  <si>
    <t>Post-tax EBITDA (EBIDA)</t>
  </si>
  <si>
    <t>Tax</t>
  </si>
  <si>
    <t>Assume comparables have same Debt Beta as Kohler (lack of data)</t>
  </si>
  <si>
    <t>Levered Beta, B(L)</t>
  </si>
  <si>
    <t>Checked: B(D) &lt;  B(L)</t>
  </si>
  <si>
    <t>( 1 - Tax )</t>
  </si>
  <si>
    <t>Checked: B(D) &lt;  B(U) &lt; B(E)</t>
  </si>
  <si>
    <t>Average Beta, B(U)</t>
  </si>
  <si>
    <t>B(D)</t>
  </si>
  <si>
    <t xml:space="preserve">B(E) </t>
  </si>
  <si>
    <t>Kohler Equity Beta</t>
  </si>
  <si>
    <t>or</t>
  </si>
  <si>
    <t>Group Weights by Sales</t>
  </si>
  <si>
    <t>Kohler Tax</t>
  </si>
  <si>
    <t>from Income Statement</t>
  </si>
  <si>
    <t>from Balance Sheet</t>
  </si>
  <si>
    <t>from CAPM</t>
  </si>
  <si>
    <t>B(D) &lt; B(U) &lt; B(E)</t>
  </si>
  <si>
    <t>From "EquityBeta" sheet</t>
  </si>
  <si>
    <t>Group Unlevered Beta, B(U)</t>
  </si>
  <si>
    <t>Kohler Unlevered Beta, B(U)</t>
  </si>
  <si>
    <t>( 1 - Tax Rate )</t>
  </si>
  <si>
    <t>We are asked to use MRP of 7% in the case question</t>
  </si>
  <si>
    <t>Free Cash Flows (FCF)</t>
  </si>
  <si>
    <t>Depreciation</t>
  </si>
  <si>
    <t>Growth Rate %</t>
  </si>
  <si>
    <t>Growth</t>
  </si>
  <si>
    <t>Continuation Value</t>
  </si>
  <si>
    <t>Discount Factor</t>
  </si>
  <si>
    <t>Price</t>
  </si>
  <si>
    <t>WACC %</t>
  </si>
  <si>
    <t>Change in WACC %</t>
  </si>
  <si>
    <t>WACC Formula</t>
  </si>
  <si>
    <t>DCF Enterprise Value</t>
  </si>
  <si>
    <t>CML &amp; SML</t>
  </si>
  <si>
    <r>
      <t xml:space="preserve">See </t>
    </r>
    <r>
      <rPr>
        <i/>
        <sz val="12"/>
        <color rgb="FF0000FF"/>
        <rFont val="Arial"/>
        <family val="2"/>
      </rPr>
      <t>(Zenner et al, 2008)</t>
    </r>
    <r>
      <rPr>
        <i/>
        <sz val="12"/>
        <rFont val="Arial"/>
        <family val="2"/>
      </rPr>
      <t>,</t>
    </r>
    <r>
      <rPr>
        <i/>
        <sz val="12"/>
        <color rgb="FF0000FF"/>
        <rFont val="Arial"/>
        <family val="2"/>
      </rPr>
      <t xml:space="preserve"> (Duff &amp; Phelps, 2019)</t>
    </r>
  </si>
  <si>
    <t>From Income Statement</t>
  </si>
  <si>
    <t>Projected Tax Rates</t>
  </si>
  <si>
    <t>Projected Growth</t>
  </si>
  <si>
    <r>
      <t xml:space="preserve">Average Tax Rate, </t>
    </r>
    <r>
      <rPr>
        <sz val="14"/>
        <rFont val="Calibri"/>
        <family val="2"/>
      </rPr>
      <t>τ (%)</t>
    </r>
  </si>
  <si>
    <r>
      <t xml:space="preserve">Tax Rate, </t>
    </r>
    <r>
      <rPr>
        <sz val="14"/>
        <rFont val="Calibri"/>
        <family val="2"/>
      </rPr>
      <t>τ (%)</t>
    </r>
  </si>
  <si>
    <t>Growth Rate, g (%)</t>
  </si>
  <si>
    <t>Perpetual Growth Rate, g (%)</t>
  </si>
  <si>
    <t>Growth in Gross Profit from Income Statement ($ thousands)</t>
  </si>
  <si>
    <t>FCF from top-down analysis of balance sheet and income statement ($ thousands)</t>
  </si>
  <si>
    <t>We check Kohler Perpetual Growth Rate &lt; US GDP Growth Rate (1998)</t>
  </si>
  <si>
    <t>US GDP Growth Rate, e (%)</t>
  </si>
  <si>
    <t>Growth Check: g &lt;&lt; e</t>
  </si>
  <si>
    <r>
      <t xml:space="preserve">Source: The World Bank, US GDP Growth (1998)  </t>
    </r>
    <r>
      <rPr>
        <i/>
        <sz val="10"/>
        <color rgb="FF0000FF"/>
        <rFont val="Arial"/>
        <family val="2"/>
      </rPr>
      <t>(WorldBank, n.d.)</t>
    </r>
  </si>
  <si>
    <r>
      <t xml:space="preserve">CapEx </t>
    </r>
    <r>
      <rPr>
        <vertAlign val="superscript"/>
        <sz val="12"/>
        <rFont val="Arial"/>
        <family val="2"/>
      </rPr>
      <t>b</t>
    </r>
  </si>
  <si>
    <r>
      <rPr>
        <vertAlign val="superscript"/>
        <sz val="10"/>
        <rFont val="Arial"/>
        <family val="2"/>
      </rPr>
      <t>b</t>
    </r>
    <r>
      <rPr>
        <sz val="10"/>
        <rFont val="Arial"/>
        <family val="2"/>
      </rPr>
      <t xml:space="preserve"> The FCF top-down formula expects CapEx to be represented as a positive number</t>
    </r>
  </si>
  <si>
    <r>
      <t>FCF</t>
    </r>
    <r>
      <rPr>
        <vertAlign val="superscript"/>
        <sz val="12"/>
        <rFont val="Arial"/>
        <family val="2"/>
      </rPr>
      <t xml:space="preserve"> d</t>
    </r>
  </si>
  <si>
    <r>
      <t>EBIT</t>
    </r>
    <r>
      <rPr>
        <vertAlign val="superscript"/>
        <sz val="12"/>
        <rFont val="Arial"/>
        <family val="2"/>
      </rPr>
      <t xml:space="preserve"> a</t>
    </r>
  </si>
  <si>
    <r>
      <rPr>
        <vertAlign val="superscript"/>
        <sz val="10"/>
        <rFont val="Arial"/>
        <family val="2"/>
      </rPr>
      <t>d</t>
    </r>
    <r>
      <rPr>
        <sz val="10"/>
        <rFont val="Arial"/>
        <family val="2"/>
      </rPr>
      <t xml:space="preserve"> Using top-down approach,</t>
    </r>
    <r>
      <rPr>
        <sz val="10"/>
        <color rgb="FF0000FF"/>
        <rFont val="Arial"/>
        <family val="2"/>
      </rPr>
      <t xml:space="preserve"> FCF = EBIT( 1 - Tax ) + Depreciation - CapEx - Chg W/Cap</t>
    </r>
  </si>
  <si>
    <r>
      <t xml:space="preserve">Change in Working Capital </t>
    </r>
    <r>
      <rPr>
        <vertAlign val="superscript"/>
        <sz val="12"/>
        <rFont val="Arial"/>
        <family val="2"/>
      </rPr>
      <t>c</t>
    </r>
  </si>
  <si>
    <r>
      <rPr>
        <vertAlign val="superscript"/>
        <sz val="10"/>
        <rFont val="Arial"/>
        <family val="2"/>
      </rPr>
      <t>c</t>
    </r>
    <r>
      <rPr>
        <sz val="10"/>
        <rFont val="Arial"/>
        <family val="2"/>
      </rPr>
      <t xml:space="preserve"> </t>
    </r>
    <r>
      <rPr>
        <sz val="10"/>
        <color rgb="FF0000FF"/>
        <rFont val="Arial"/>
        <family val="2"/>
      </rPr>
      <t>Working Capital = Current Assets - Current Liabilities</t>
    </r>
  </si>
  <si>
    <t>Free Cash Flows (Top-Down Approach)</t>
  </si>
  <si>
    <r>
      <rPr>
        <vertAlign val="superscript"/>
        <sz val="10"/>
        <rFont val="Arial"/>
        <family val="2"/>
      </rPr>
      <t xml:space="preserve">a </t>
    </r>
    <r>
      <rPr>
        <sz val="10"/>
        <rFont val="Arial"/>
        <family val="2"/>
      </rPr>
      <t>The 2002 growth rate is used for the perpetual growth rate as it appears to be in a stable steady state.</t>
    </r>
  </si>
  <si>
    <t>1998e</t>
  </si>
  <si>
    <t>1999e</t>
  </si>
  <si>
    <t>2000e</t>
  </si>
  <si>
    <t>2001e</t>
  </si>
  <si>
    <t>2002e</t>
  </si>
  <si>
    <t>Average Growth (%)</t>
  </si>
  <si>
    <t>Growth Rate (%)</t>
  </si>
  <si>
    <r>
      <t>Perpetual Growth Rate (%)</t>
    </r>
    <r>
      <rPr>
        <vertAlign val="superscript"/>
        <sz val="12"/>
        <rFont val="Arial"/>
        <family val="2"/>
      </rPr>
      <t xml:space="preserve"> a</t>
    </r>
  </si>
  <si>
    <t>US GDP Growth Rate (%)</t>
  </si>
  <si>
    <t>Extrapolated</t>
  </si>
  <si>
    <r>
      <rPr>
        <sz val="14"/>
        <color rgb="FFC00000"/>
        <rFont val="Arial"/>
        <family val="2"/>
      </rPr>
      <t xml:space="preserve">Past, </t>
    </r>
    <r>
      <rPr>
        <sz val="14"/>
        <color rgb="FF0000FF"/>
        <rFont val="Arial"/>
        <family val="2"/>
      </rPr>
      <t>Projected</t>
    </r>
    <r>
      <rPr>
        <sz val="14"/>
        <color rgb="FFC00000"/>
        <rFont val="Arial"/>
        <family val="2"/>
      </rPr>
      <t xml:space="preserve"> </t>
    </r>
    <r>
      <rPr>
        <sz val="14"/>
        <rFont val="Arial"/>
        <family val="2"/>
      </rPr>
      <t xml:space="preserve">&amp; </t>
    </r>
    <r>
      <rPr>
        <sz val="14"/>
        <color theme="0" tint="-0.34998626667073579"/>
        <rFont val="Arial"/>
        <family val="2"/>
      </rPr>
      <t>Extrapolated</t>
    </r>
    <r>
      <rPr>
        <sz val="14"/>
        <rFont val="Arial"/>
        <family val="2"/>
      </rPr>
      <t xml:space="preserve"> Growth</t>
    </r>
  </si>
  <si>
    <t>Estimated from Gross Profits</t>
  </si>
  <si>
    <r>
      <rPr>
        <sz val="14"/>
        <color rgb="FFC00000"/>
        <rFont val="Arial"/>
        <family val="2"/>
      </rPr>
      <t xml:space="preserve">Past, </t>
    </r>
    <r>
      <rPr>
        <sz val="14"/>
        <color rgb="FF0000FF"/>
        <rFont val="Arial"/>
        <family val="2"/>
      </rPr>
      <t xml:space="preserve">Projected, </t>
    </r>
    <r>
      <rPr>
        <sz val="14"/>
        <color theme="0" tint="-0.34998626667073579"/>
        <rFont val="Arial"/>
        <family val="2"/>
      </rPr>
      <t>Extrapolated</t>
    </r>
    <r>
      <rPr>
        <sz val="14"/>
        <rFont val="Arial"/>
        <family val="2"/>
      </rPr>
      <t xml:space="preserve"> &amp; </t>
    </r>
    <r>
      <rPr>
        <sz val="14"/>
        <color rgb="FF7030A0"/>
        <rFont val="Arial"/>
        <family val="2"/>
      </rPr>
      <t>US GDP</t>
    </r>
    <r>
      <rPr>
        <sz val="14"/>
        <rFont val="Arial"/>
        <family val="2"/>
      </rPr>
      <t xml:space="preserve"> Gross Profits</t>
    </r>
  </si>
  <si>
    <t>US GDP 1998</t>
  </si>
  <si>
    <t>US GDP</t>
  </si>
  <si>
    <t>Average Past</t>
  </si>
  <si>
    <t>Average Projected</t>
  </si>
  <si>
    <t>Average Extrapolated</t>
  </si>
  <si>
    <t>Avarage USD GDP</t>
  </si>
  <si>
    <r>
      <rPr>
        <vertAlign val="superscript"/>
        <sz val="10"/>
        <rFont val="Arial"/>
        <family val="2"/>
      </rPr>
      <t xml:space="preserve">a </t>
    </r>
    <r>
      <rPr>
        <sz val="10"/>
        <rFont val="Arial"/>
        <family val="2"/>
      </rPr>
      <t>The valuation is performed mid-year 1998, hence for the 1998 EBIT figure we included both the past and projected cash for this year to simplify the working capital and other calcuations.</t>
    </r>
  </si>
  <si>
    <t>From Balance Sheet exhibit 3a</t>
  </si>
  <si>
    <r>
      <t>Risk-Free Rate, r(F)</t>
    </r>
    <r>
      <rPr>
        <vertAlign val="superscript"/>
        <sz val="12"/>
        <rFont val="Arial"/>
        <family val="2"/>
      </rPr>
      <t xml:space="preserve"> a</t>
    </r>
  </si>
  <si>
    <r>
      <rPr>
        <vertAlign val="superscript"/>
        <sz val="10"/>
        <rFont val="Arial"/>
        <family val="2"/>
      </rPr>
      <t xml:space="preserve">a </t>
    </r>
    <r>
      <rPr>
        <sz val="10"/>
        <rFont val="Arial"/>
        <family val="2"/>
      </rPr>
      <t>Using 20Y US Treasury Yield, which is the closest match for our project time horizon</t>
    </r>
  </si>
  <si>
    <r>
      <t>Equity Beta, B(E)</t>
    </r>
    <r>
      <rPr>
        <vertAlign val="superscript"/>
        <sz val="12"/>
        <rFont val="Arial"/>
        <family val="2"/>
      </rPr>
      <t xml:space="preserve"> b</t>
    </r>
  </si>
  <si>
    <r>
      <t>Market Risk Premium, MRP</t>
    </r>
    <r>
      <rPr>
        <vertAlign val="superscript"/>
        <sz val="12"/>
        <rFont val="Arial"/>
        <family val="2"/>
      </rPr>
      <t xml:space="preserve"> c</t>
    </r>
  </si>
  <si>
    <r>
      <rPr>
        <vertAlign val="superscript"/>
        <sz val="10"/>
        <rFont val="Arial"/>
        <family val="2"/>
      </rPr>
      <t xml:space="preserve">b </t>
    </r>
    <r>
      <rPr>
        <sz val="10"/>
        <rFont val="Arial"/>
        <family val="2"/>
      </rPr>
      <t>From the "BetaComparables" worksheet</t>
    </r>
  </si>
  <si>
    <r>
      <rPr>
        <vertAlign val="superscript"/>
        <sz val="10"/>
        <rFont val="Arial"/>
        <family val="2"/>
      </rPr>
      <t xml:space="preserve">c </t>
    </r>
    <r>
      <rPr>
        <sz val="10"/>
        <rFont val="Arial"/>
        <family val="2"/>
      </rPr>
      <t>We are asked to use MRP of 7% in the case question</t>
    </r>
  </si>
  <si>
    <t>CAPM Formula</t>
  </si>
  <si>
    <t>Using 20Y Treasury Yield to match the project time horizon</t>
  </si>
  <si>
    <t>Market Risk Premium References</t>
  </si>
  <si>
    <t>We use a market risk premium of 7% as requested in the case question.</t>
  </si>
  <si>
    <t>Capital Structure, 30-Apr-1998</t>
  </si>
  <si>
    <r>
      <t>Capital Structure, 1998</t>
    </r>
    <r>
      <rPr>
        <b/>
        <sz val="12"/>
        <color rgb="FF0000FF"/>
        <rFont val="Arial"/>
        <family val="2"/>
      </rPr>
      <t xml:space="preserve"> </t>
    </r>
  </si>
  <si>
    <t>(For Comparison with Capital Structure 30-Apr-1998)</t>
  </si>
  <si>
    <t>From past data, using actual realised interest expense</t>
  </si>
  <si>
    <t>Discounted Cash Flow Analysis (DCF)</t>
  </si>
  <si>
    <t>Time (years)</t>
  </si>
  <si>
    <t>Override</t>
  </si>
  <si>
    <t>Base Value</t>
  </si>
  <si>
    <t>NPV</t>
  </si>
  <si>
    <t>Forecast NPV</t>
  </si>
  <si>
    <t>Contnuation Value</t>
  </si>
  <si>
    <t>Perpetuity</t>
  </si>
  <si>
    <t>Enterprise Value, EV</t>
  </si>
  <si>
    <t>EV ($ billions)</t>
  </si>
  <si>
    <r>
      <t>FCF</t>
    </r>
    <r>
      <rPr>
        <vertAlign val="superscript"/>
        <sz val="12"/>
        <rFont val="Arial"/>
        <family val="2"/>
      </rPr>
      <t xml:space="preserve"> a</t>
    </r>
  </si>
  <si>
    <r>
      <t>Discount Factor</t>
    </r>
    <r>
      <rPr>
        <vertAlign val="superscript"/>
        <sz val="12"/>
        <rFont val="Arial"/>
        <family val="2"/>
      </rPr>
      <t xml:space="preserve"> b</t>
    </r>
  </si>
  <si>
    <r>
      <rPr>
        <vertAlign val="superscript"/>
        <sz val="10"/>
        <rFont val="Arial"/>
        <family val="2"/>
      </rPr>
      <t>b</t>
    </r>
    <r>
      <rPr>
        <sz val="10"/>
        <rFont val="Arial"/>
        <family val="2"/>
      </rPr>
      <t xml:space="preserve"> Continuation Value we discount from one period before base value</t>
    </r>
  </si>
  <si>
    <r>
      <rPr>
        <vertAlign val="superscript"/>
        <sz val="10"/>
        <rFont val="Arial"/>
        <family val="2"/>
      </rPr>
      <t>a</t>
    </r>
    <r>
      <rPr>
        <sz val="10"/>
        <rFont val="Arial"/>
        <family val="2"/>
      </rPr>
      <t xml:space="preserve"> Free Cash Flows ($ thousands)</t>
    </r>
  </si>
  <si>
    <t>CV</t>
  </si>
  <si>
    <t>Extrapolated Growth (%)</t>
  </si>
  <si>
    <r>
      <rPr>
        <sz val="14"/>
        <color rgb="FFC00000"/>
        <rFont val="Arial"/>
        <family val="2"/>
      </rPr>
      <t xml:space="preserve">Past, </t>
    </r>
    <r>
      <rPr>
        <sz val="14"/>
        <color rgb="FF0000FF"/>
        <rFont val="Arial"/>
        <family val="2"/>
      </rPr>
      <t>Projected, Extrapolated &amp; US GDP</t>
    </r>
    <r>
      <rPr>
        <sz val="14"/>
        <rFont val="Arial"/>
        <family val="2"/>
      </rPr>
      <t xml:space="preserve"> Growth</t>
    </r>
  </si>
  <si>
    <t>Scenario</t>
  </si>
  <si>
    <t>Original EV</t>
  </si>
  <si>
    <t>New EV</t>
  </si>
  <si>
    <t>MRP</t>
  </si>
  <si>
    <t>New Parameter</t>
  </si>
  <si>
    <t>Eqty Beta 0.5 (-0.5)</t>
  </si>
  <si>
    <t>Eqty Beta 1.5 (+0.5)</t>
  </si>
  <si>
    <t>WACC +1%</t>
  </si>
  <si>
    <t>WACC -1%</t>
  </si>
  <si>
    <t>Growth +1%</t>
  </si>
  <si>
    <t>Growth -1%</t>
  </si>
  <si>
    <t>MRP +1%</t>
  </si>
  <si>
    <t>MRP - 1%</t>
  </si>
  <si>
    <t>New Value</t>
  </si>
  <si>
    <t>Eqty Beta</t>
  </si>
  <si>
    <t>Model Parameters</t>
  </si>
  <si>
    <t>No. Shares</t>
  </si>
  <si>
    <t>Price 273,000 (Growth)</t>
  </si>
  <si>
    <t>Price 273,000 (WACC)</t>
  </si>
  <si>
    <t>Price 54,000 (WACC)</t>
  </si>
  <si>
    <t>Price 54,000 (Growth)</t>
  </si>
  <si>
    <t>New Price</t>
  </si>
  <si>
    <t>Target Price</t>
  </si>
  <si>
    <t>Current Value</t>
  </si>
  <si>
    <t>Original Px</t>
  </si>
  <si>
    <t>New Px</t>
  </si>
  <si>
    <t>Scenario Analysis</t>
  </si>
  <si>
    <t>Illiquidity</t>
  </si>
  <si>
    <t>Minority Control</t>
  </si>
  <si>
    <t>Price 54,000 (Discount)</t>
  </si>
  <si>
    <t>Equity Discount</t>
  </si>
  <si>
    <t>WACC Scenario Analysis</t>
  </si>
  <si>
    <t>New WACC</t>
  </si>
  <si>
    <t>WACC Inrement</t>
  </si>
  <si>
    <r>
      <rPr>
        <b/>
        <sz val="14"/>
        <rFont val="Calibri"/>
        <family val="2"/>
      </rPr>
      <t>Δ</t>
    </r>
    <r>
      <rPr>
        <b/>
        <sz val="14"/>
        <rFont val="Arial"/>
        <family val="2"/>
      </rPr>
      <t xml:space="preserve"> </t>
    </r>
    <r>
      <rPr>
        <b/>
        <sz val="12"/>
        <rFont val="Arial"/>
        <family val="2"/>
      </rPr>
      <t>WACC</t>
    </r>
  </si>
  <si>
    <t>Growth Inrement</t>
  </si>
  <si>
    <r>
      <rPr>
        <b/>
        <sz val="14"/>
        <rFont val="Calibri"/>
        <family val="2"/>
      </rPr>
      <t>Δ</t>
    </r>
    <r>
      <rPr>
        <b/>
        <sz val="12"/>
        <rFont val="Arial"/>
        <family val="2"/>
      </rPr>
      <t xml:space="preserve"> Growth</t>
    </r>
  </si>
  <si>
    <t>New Growth</t>
  </si>
  <si>
    <t>Growth Scenario Analysis</t>
  </si>
  <si>
    <t>WACC &amp; Growth Scenario Analysis</t>
  </si>
  <si>
    <t>Change in Growth Rate %</t>
  </si>
  <si>
    <t>Show EV Change</t>
  </si>
  <si>
    <t>Discount Increment</t>
  </si>
  <si>
    <r>
      <rPr>
        <b/>
        <sz val="14"/>
        <rFont val="Calibri"/>
        <family val="2"/>
      </rPr>
      <t>Δ</t>
    </r>
    <r>
      <rPr>
        <b/>
        <sz val="12"/>
        <rFont val="Arial"/>
        <family val="2"/>
      </rPr>
      <t xml:space="preserve"> Discount</t>
    </r>
  </si>
  <si>
    <t>Equity Discount Scenario Analysis</t>
  </si>
  <si>
    <t>New Discount</t>
  </si>
  <si>
    <t>DCF Analysis</t>
  </si>
  <si>
    <t>FCF Subordination</t>
  </si>
  <si>
    <t>Waterfall</t>
  </si>
  <si>
    <t>CAPM Pricing Model</t>
  </si>
  <si>
    <t>Enterprise Value ($ thousands)</t>
  </si>
  <si>
    <t>Portfolio EV / EBITDA</t>
  </si>
  <si>
    <t>Kohler Enterprise Value &amp; Share Price</t>
  </si>
  <si>
    <t>High</t>
  </si>
  <si>
    <t>Low</t>
  </si>
  <si>
    <t>Mid</t>
  </si>
  <si>
    <t>Data (LTM)</t>
  </si>
  <si>
    <t>Cash Flows</t>
  </si>
  <si>
    <t>Suitability Checks</t>
  </si>
  <si>
    <t>Total Sales</t>
  </si>
  <si>
    <t>Proxy Portfolio</t>
  </si>
  <si>
    <t>Kohler Equity Beta (Levered)</t>
  </si>
  <si>
    <t>DCF Equity Discounts</t>
  </si>
  <si>
    <t>&lt;--- Input</t>
  </si>
  <si>
    <t>Show Absolute or Change in EV</t>
  </si>
  <si>
    <t>Multiples</t>
  </si>
  <si>
    <t>Valuation Comparison</t>
  </si>
  <si>
    <t>DCF</t>
  </si>
  <si>
    <t>BV</t>
  </si>
  <si>
    <t>However empirical research suggests MRP of 5.0% is more accurate.</t>
  </si>
  <si>
    <t>MRP 5.0% (-2.0%)</t>
  </si>
  <si>
    <t>Price 103,683 (MRP)</t>
  </si>
  <si>
    <t>Price 101,800 (MRP)</t>
  </si>
  <si>
    <t>Original Price</t>
  </si>
  <si>
    <t>To match Dissenters</t>
  </si>
  <si>
    <t>To match Kohler Co.</t>
  </si>
  <si>
    <t>To match Book Value (BV)</t>
  </si>
  <si>
    <t>To match Market Value (MV)</t>
  </si>
  <si>
    <t>MV</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</si>
</sst>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0.00_);_(* \(#,##0.00\);_(* &quot;-&quot;??_);_(@_)"/>
    <numFmt numFmtId="165" formatCode="_(* #,##0_);_(* \(#,##0\);_(* &quot;-&quot;??_);_(@_)"/>
    <numFmt numFmtId="166" formatCode="#,##0.0"/>
    <numFmt numFmtId="167" formatCode="0.0%"/>
    <numFmt numFmtId="168" formatCode="#,##0.000"/>
    <numFmt numFmtId="169" formatCode="0.000000%"/>
    <numFmt numFmtId="170" formatCode="#,##0.0000"/>
    <numFmt numFmtId="171" formatCode="0.000"/>
  </numFmts>
  <fonts count="111">
    <font>
      <sz val="10"/>
      <name val="Arial"/>
    </font>
    <font>
      <sz val="10"/>
      <name val="Arial"/>
      <family val="2"/>
    </font>
    <font>
      <b/>
      <sz val="9"/>
      <color indexed="8"/>
      <name val="Palatino"/>
    </font>
    <font>
      <sz val="9"/>
      <color indexed="8"/>
      <name val="Palatino"/>
    </font>
    <font>
      <sz val="9"/>
      <color indexed="8"/>
      <name val="Helvetica"/>
    </font>
    <font>
      <b/>
      <sz val="9"/>
      <color indexed="8"/>
      <name val="Helvetica"/>
    </font>
    <font>
      <sz val="10"/>
      <color indexed="8"/>
      <name val="Arial"/>
      <family val="2"/>
    </font>
    <font>
      <sz val="10"/>
      <color indexed="8"/>
      <name val="Palatino"/>
    </font>
    <font>
      <b/>
      <sz val="10"/>
      <color indexed="8"/>
      <name val="Palatino"/>
    </font>
    <font>
      <i/>
      <sz val="9"/>
      <color indexed="8"/>
      <name val="Helvetica"/>
    </font>
    <font>
      <b/>
      <vertAlign val="superscript"/>
      <sz val="9"/>
      <color indexed="8"/>
      <name val="Palatino"/>
    </font>
    <font>
      <sz val="8"/>
      <color indexed="8"/>
      <name val="Palatino"/>
    </font>
    <font>
      <sz val="9"/>
      <color indexed="8"/>
      <name val="Arial"/>
      <family val="2"/>
    </font>
    <font>
      <b/>
      <sz val="9"/>
      <color indexed="8"/>
      <name val="Arial"/>
      <family val="2"/>
    </font>
    <font>
      <sz val="8"/>
      <name val="Arial"/>
      <family val="2"/>
    </font>
    <font>
      <b/>
      <sz val="10"/>
      <name val="Arial"/>
      <family val="2"/>
    </font>
    <font>
      <sz val="10"/>
      <name val="Arial"/>
      <family val="2"/>
    </font>
    <font>
      <sz val="9"/>
      <name val="Arial"/>
      <family val="2"/>
    </font>
    <font>
      <vertAlign val="superscript"/>
      <sz val="9"/>
      <name val="Arial"/>
      <family val="2"/>
    </font>
    <font>
      <sz val="9"/>
      <name val="Arial"/>
      <family val="2"/>
    </font>
    <font>
      <sz val="9"/>
      <color indexed="8"/>
      <name val="Helvetica"/>
    </font>
    <font>
      <b/>
      <sz val="8"/>
      <color indexed="8"/>
      <name val="Helvetica"/>
    </font>
    <font>
      <sz val="9"/>
      <color indexed="8"/>
      <name val="Wingdings"/>
      <charset val="2"/>
    </font>
    <font>
      <sz val="9"/>
      <color indexed="8"/>
      <name val="Times New Roman"/>
      <family val="1"/>
    </font>
    <font>
      <b/>
      <sz val="9"/>
      <name val="Arial"/>
      <family val="2"/>
    </font>
    <font>
      <vertAlign val="superscript"/>
      <sz val="9"/>
      <color indexed="8"/>
      <name val="Helvetica"/>
    </font>
    <font>
      <u/>
      <sz val="9"/>
      <color indexed="8"/>
      <name val="Helvetica"/>
    </font>
    <font>
      <sz val="9"/>
      <name val="Palatino Linotype"/>
      <family val="1"/>
    </font>
    <font>
      <sz val="10"/>
      <color indexed="8"/>
      <name val="Wingdings"/>
      <charset val="2"/>
    </font>
    <font>
      <sz val="10"/>
      <color indexed="8"/>
      <name val="Times New Roman"/>
      <family val="1"/>
    </font>
    <font>
      <vertAlign val="superscript"/>
      <sz val="8"/>
      <color indexed="8"/>
      <name val="Palatino"/>
    </font>
    <font>
      <vertAlign val="superscript"/>
      <sz val="10"/>
      <color indexed="8"/>
      <name val="Palatino"/>
    </font>
    <font>
      <sz val="10"/>
      <name val="Arial"/>
      <family val="2"/>
    </font>
    <font>
      <u val="singleAccounting"/>
      <sz val="9"/>
      <color indexed="8"/>
      <name val="Helvetica"/>
    </font>
    <font>
      <sz val="9"/>
      <color indexed="8"/>
      <name val="Helvetica"/>
      <family val="2"/>
    </font>
    <font>
      <b/>
      <sz val="12"/>
      <name val="Arial"/>
      <family val="2"/>
    </font>
    <font>
      <vertAlign val="superscript"/>
      <sz val="10"/>
      <color indexed="8"/>
      <name val="Palatino"/>
      <family val="1"/>
    </font>
    <font>
      <b/>
      <sz val="12"/>
      <color indexed="8"/>
      <name val="Arial"/>
      <family val="2"/>
    </font>
    <font>
      <sz val="10"/>
      <color rgb="FF0000FF"/>
      <name val="Arial"/>
      <family val="2"/>
    </font>
    <font>
      <b/>
      <sz val="9"/>
      <color rgb="FF0000FF"/>
      <name val="Helvetica"/>
    </font>
    <font>
      <u val="singleAccounting"/>
      <sz val="9"/>
      <color rgb="FF0000FF"/>
      <name val="Helvetica"/>
    </font>
    <font>
      <sz val="9"/>
      <color rgb="FF0000FF"/>
      <name val="Helvetica"/>
    </font>
    <font>
      <b/>
      <sz val="9"/>
      <name val="Helvetica"/>
    </font>
    <font>
      <u val="singleAccounting"/>
      <sz val="9"/>
      <name val="Helvetica"/>
    </font>
    <font>
      <sz val="9"/>
      <name val="Helvetica"/>
    </font>
    <font>
      <sz val="10"/>
      <color rgb="FFC00000"/>
      <name val="Arial"/>
      <family val="2"/>
    </font>
    <font>
      <b/>
      <sz val="9"/>
      <color rgb="FFC00000"/>
      <name val="Helvetica"/>
    </font>
    <font>
      <u val="singleAccounting"/>
      <sz val="9"/>
      <color rgb="FFC00000"/>
      <name val="Helvetica"/>
    </font>
    <font>
      <sz val="9"/>
      <color rgb="FFC00000"/>
      <name val="Helvetica"/>
    </font>
    <font>
      <sz val="9"/>
      <color rgb="FFC00000"/>
      <name val="Palatino"/>
    </font>
    <font>
      <b/>
      <sz val="9"/>
      <color rgb="FFC00000"/>
      <name val="Palatino"/>
    </font>
    <font>
      <b/>
      <sz val="9"/>
      <name val="Palatino"/>
    </font>
    <font>
      <sz val="9"/>
      <color rgb="FF0000FF"/>
      <name val="Arial"/>
      <family val="2"/>
    </font>
    <font>
      <b/>
      <sz val="9"/>
      <color rgb="FF0000FF"/>
      <name val="Palatino"/>
    </font>
    <font>
      <sz val="8"/>
      <color rgb="FF0000FF"/>
      <name val="Palatino"/>
    </font>
    <font>
      <sz val="9"/>
      <color rgb="FFC00000"/>
      <name val="Arial"/>
      <family val="2"/>
    </font>
    <font>
      <sz val="8"/>
      <color rgb="FFC00000"/>
      <name val="Palatino"/>
    </font>
    <font>
      <b/>
      <sz val="10"/>
      <color rgb="FFC00000"/>
      <name val="Arial"/>
      <family val="2"/>
    </font>
    <font>
      <b/>
      <sz val="10"/>
      <color rgb="FF0000FF"/>
      <name val="Arial"/>
      <family val="2"/>
    </font>
    <font>
      <b/>
      <sz val="10"/>
      <color rgb="FF006600"/>
      <name val="Arial"/>
      <family val="2"/>
    </font>
    <font>
      <u/>
      <sz val="10"/>
      <name val="Arial"/>
      <family val="2"/>
    </font>
    <font>
      <b/>
      <sz val="9"/>
      <color rgb="FF006600"/>
      <name val="Palatino"/>
    </font>
    <font>
      <sz val="10"/>
      <color rgb="FF006600"/>
      <name val="Arial"/>
      <family val="2"/>
    </font>
    <font>
      <sz val="9"/>
      <color rgb="FF006600"/>
      <name val="Helvetica"/>
    </font>
    <font>
      <u val="singleAccounting"/>
      <sz val="9"/>
      <color rgb="FF006600"/>
      <name val="Helvetica"/>
    </font>
    <font>
      <b/>
      <sz val="9"/>
      <color rgb="FF006600"/>
      <name val="Helvetica"/>
    </font>
    <font>
      <sz val="10"/>
      <color theme="1"/>
      <name val="Arial"/>
      <family val="2"/>
    </font>
    <font>
      <sz val="9"/>
      <name val="Palatino"/>
    </font>
    <font>
      <sz val="12"/>
      <name val="Arial"/>
      <family val="2"/>
    </font>
    <font>
      <sz val="14"/>
      <name val="Arial"/>
      <family val="2"/>
    </font>
    <font>
      <sz val="12"/>
      <color rgb="FF0000FF"/>
      <name val="Arial"/>
      <family val="2"/>
    </font>
    <font>
      <sz val="12"/>
      <color theme="0"/>
      <name val="Arial"/>
      <family val="2"/>
    </font>
    <font>
      <sz val="10"/>
      <color theme="0"/>
      <name val="Arial"/>
      <family val="2"/>
    </font>
    <font>
      <i/>
      <sz val="12"/>
      <name val="Arial"/>
      <family val="2"/>
    </font>
    <font>
      <i/>
      <sz val="10"/>
      <name val="Arial"/>
      <family val="2"/>
    </font>
    <font>
      <i/>
      <u/>
      <sz val="12"/>
      <name val="Arial"/>
      <family val="2"/>
    </font>
    <font>
      <u/>
      <sz val="12"/>
      <name val="Arial"/>
      <family val="2"/>
    </font>
    <font>
      <sz val="12"/>
      <color rgb="FF006600"/>
      <name val="Arial"/>
      <family val="2"/>
    </font>
    <font>
      <b/>
      <sz val="12"/>
      <color rgb="FF006600"/>
      <name val="Arial"/>
      <family val="2"/>
    </font>
    <font>
      <b/>
      <sz val="12"/>
      <color rgb="FF0000FF"/>
      <name val="Arial"/>
      <family val="2"/>
    </font>
    <font>
      <b/>
      <sz val="12"/>
      <color theme="9" tint="-0.499984740745262"/>
      <name val="Arial"/>
      <family val="2"/>
    </font>
    <font>
      <b/>
      <sz val="10"/>
      <color theme="9" tint="-0.499984740745262"/>
      <name val="Arial"/>
      <family val="2"/>
    </font>
    <font>
      <sz val="10"/>
      <color theme="9" tint="-0.499984740745262"/>
      <name val="Arial"/>
      <family val="2"/>
    </font>
    <font>
      <sz val="12"/>
      <color theme="9" tint="-0.499984740745262"/>
      <name val="Arial"/>
      <family val="2"/>
    </font>
    <font>
      <b/>
      <sz val="14"/>
      <name val="Arial"/>
      <family val="2"/>
    </font>
    <font>
      <b/>
      <sz val="11"/>
      <name val="Arial"/>
      <family val="2"/>
    </font>
    <font>
      <b/>
      <sz val="10"/>
      <color theme="0"/>
      <name val="Arial"/>
      <family val="2"/>
    </font>
    <font>
      <sz val="12"/>
      <color rgb="FFC00000"/>
      <name val="Arial"/>
      <family val="2"/>
    </font>
    <font>
      <i/>
      <sz val="12"/>
      <color rgb="FF0000FF"/>
      <name val="Arial"/>
      <family val="2"/>
    </font>
    <font>
      <b/>
      <sz val="12"/>
      <color theme="0"/>
      <name val="Arial"/>
      <family val="2"/>
    </font>
    <font>
      <i/>
      <sz val="10"/>
      <color rgb="FF0000FF"/>
      <name val="Arial"/>
      <family val="2"/>
    </font>
    <font>
      <sz val="14"/>
      <name val="Calibri"/>
      <family val="2"/>
    </font>
    <font>
      <vertAlign val="superscript"/>
      <sz val="12"/>
      <name val="Arial"/>
      <family val="2"/>
    </font>
    <font>
      <vertAlign val="superscript"/>
      <sz val="10"/>
      <name val="Arial"/>
      <family val="2"/>
    </font>
    <font>
      <sz val="12"/>
      <color theme="0" tint="-0.14999847407452621"/>
      <name val="Arial"/>
      <family val="2"/>
    </font>
    <font>
      <sz val="12"/>
      <color theme="0" tint="-0.249977111117893"/>
      <name val="Arial"/>
      <family val="2"/>
    </font>
    <font>
      <b/>
      <sz val="12"/>
      <color rgb="FFC00000"/>
      <name val="Arial"/>
      <family val="2"/>
    </font>
    <font>
      <sz val="14"/>
      <color rgb="FFC00000"/>
      <name val="Arial"/>
      <family val="2"/>
    </font>
    <font>
      <sz val="14"/>
      <color rgb="FF0000FF"/>
      <name val="Arial"/>
      <family val="2"/>
    </font>
    <font>
      <sz val="12"/>
      <color theme="0" tint="-0.34998626667073579"/>
      <name val="Arial"/>
      <family val="2"/>
    </font>
    <font>
      <b/>
      <sz val="12"/>
      <color theme="0" tint="-0.499984740745262"/>
      <name val="Arial"/>
      <family val="2"/>
    </font>
    <font>
      <b/>
      <sz val="10"/>
      <color theme="0" tint="-0.499984740745262"/>
      <name val="Arial"/>
      <family val="2"/>
    </font>
    <font>
      <sz val="14"/>
      <color theme="0" tint="-0.34998626667073579"/>
      <name val="Arial"/>
      <family val="2"/>
    </font>
    <font>
      <sz val="12"/>
      <color rgb="FF7030A0"/>
      <name val="Arial"/>
      <family val="2"/>
    </font>
    <font>
      <sz val="14"/>
      <color rgb="FF7030A0"/>
      <name val="Arial"/>
      <family val="2"/>
    </font>
    <font>
      <sz val="12"/>
      <color indexed="8"/>
      <name val="Arial"/>
      <family val="2"/>
    </font>
    <font>
      <sz val="18"/>
      <name val="Arial"/>
      <family val="2"/>
    </font>
    <font>
      <sz val="12"/>
      <color rgb="FFFF0000"/>
      <name val="Arial"/>
      <family val="2"/>
    </font>
    <font>
      <sz val="12"/>
      <color theme="0" tint="-4.9989318521683403E-2"/>
      <name val="Arial"/>
      <family val="2"/>
    </font>
    <font>
      <b/>
      <sz val="14"/>
      <name val="Calibri"/>
      <family val="2"/>
    </font>
    <font>
      <i/>
      <sz val="12"/>
      <color theme="0" tint="-0.34998626667073579"/>
      <name val="Arial"/>
      <family val="2"/>
    </font>
  </fonts>
  <fills count="18">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0000FF"/>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rgb="FF00660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C00000"/>
        <bgColor indexed="64"/>
      </patternFill>
    </fill>
    <fill>
      <patternFill patternType="solid">
        <fgColor theme="3"/>
        <bgColor indexed="64"/>
      </patternFill>
    </fill>
    <fill>
      <patternFill patternType="solid">
        <fgColor theme="6" tint="-0.499984740745262"/>
        <bgColor indexed="64"/>
      </patternFill>
    </fill>
  </fills>
  <borders count="103">
    <border>
      <left/>
      <right/>
      <top/>
      <bottom/>
      <diagonal/>
    </border>
    <border>
      <left/>
      <right/>
      <top style="medium">
        <color indexed="8"/>
      </top>
      <bottom style="medium">
        <color indexed="8"/>
      </bottom>
      <diagonal/>
    </border>
    <border>
      <left/>
      <right/>
      <top/>
      <bottom style="medium">
        <color indexed="8"/>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style="medium">
        <color indexed="8"/>
      </top>
      <bottom/>
      <diagonal/>
    </border>
    <border>
      <left/>
      <right/>
      <top style="thin">
        <color auto="1"/>
      </top>
      <bottom style="double">
        <color auto="1"/>
      </bottom>
      <diagonal/>
    </border>
    <border>
      <left/>
      <right/>
      <top style="medium">
        <color auto="1"/>
      </top>
      <bottom style="medium">
        <color auto="1"/>
      </bottom>
      <diagonal/>
    </border>
    <border>
      <left/>
      <right/>
      <top style="medium">
        <color rgb="FF0000FF"/>
      </top>
      <bottom style="medium">
        <color rgb="FF0000FF"/>
      </bottom>
      <diagonal/>
    </border>
    <border>
      <left/>
      <right/>
      <top/>
      <bottom style="medium">
        <color rgb="FF0000FF"/>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right/>
      <top style="thin">
        <color theme="0" tint="-0.14996795556505021"/>
      </top>
      <bottom/>
      <diagonal/>
    </border>
    <border>
      <left/>
      <right style="thin">
        <color theme="0" tint="-0.24994659260841701"/>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24994659260841701"/>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top/>
      <bottom/>
      <diagonal/>
    </border>
    <border>
      <left/>
      <right style="thin">
        <color theme="0" tint="-0.14993743705557422"/>
      </right>
      <top/>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24994659260841701"/>
      </right>
      <top/>
      <bottom style="thin">
        <color theme="0" tint="-0.14993743705557422"/>
      </bottom>
      <diagonal/>
    </border>
    <border>
      <left/>
      <right style="thin">
        <color theme="0" tint="-0.14993743705557422"/>
      </right>
      <top/>
      <bottom style="thin">
        <color theme="0" tint="-0.14993743705557422"/>
      </bottom>
      <diagonal/>
    </border>
    <border>
      <left style="thin">
        <color theme="0" tint="-0.24994659260841701"/>
      </left>
      <right/>
      <top style="thin">
        <color theme="0" tint="-0.14993743705557422"/>
      </top>
      <bottom/>
      <diagonal/>
    </border>
    <border>
      <left style="thin">
        <color theme="0" tint="-0.24994659260841701"/>
      </left>
      <right/>
      <top/>
      <bottom style="thin">
        <color theme="0" tint="-0.14993743705557422"/>
      </bottom>
      <diagonal/>
    </border>
    <border>
      <left style="thin">
        <color theme="0" tint="-0.14990691854609822"/>
      </left>
      <right/>
      <top style="thin">
        <color theme="0" tint="-0.14990691854609822"/>
      </top>
      <bottom/>
      <diagonal/>
    </border>
    <border>
      <left/>
      <right/>
      <top style="thin">
        <color theme="0" tint="-0.14990691854609822"/>
      </top>
      <bottom/>
      <diagonal/>
    </border>
    <border>
      <left/>
      <right style="thin">
        <color theme="0" tint="-0.14990691854609822"/>
      </right>
      <top style="thin">
        <color theme="0" tint="-0.14990691854609822"/>
      </top>
      <bottom/>
      <diagonal/>
    </border>
    <border>
      <left style="thin">
        <color theme="0" tint="-0.14990691854609822"/>
      </left>
      <right/>
      <top/>
      <bottom/>
      <diagonal/>
    </border>
    <border>
      <left/>
      <right style="thin">
        <color theme="0" tint="-0.14990691854609822"/>
      </right>
      <top/>
      <bottom/>
      <diagonal/>
    </border>
    <border>
      <left/>
      <right/>
      <top/>
      <bottom style="thin">
        <color theme="0" tint="-0.14990691854609822"/>
      </bottom>
      <diagonal/>
    </border>
    <border>
      <left/>
      <right style="thin">
        <color theme="0" tint="-0.14990691854609822"/>
      </right>
      <top/>
      <bottom style="thin">
        <color theme="0" tint="-0.14990691854609822"/>
      </bottom>
      <diagonal/>
    </border>
    <border>
      <left style="thin">
        <color theme="0" tint="-0.1498764000366222"/>
      </left>
      <right/>
      <top/>
      <bottom/>
      <diagonal/>
    </border>
    <border>
      <left/>
      <right style="thin">
        <color theme="0" tint="-0.1498764000366222"/>
      </right>
      <top/>
      <bottom/>
      <diagonal/>
    </border>
    <border>
      <left style="thin">
        <color theme="0" tint="-0.14993743705557422"/>
      </left>
      <right/>
      <top/>
      <bottom style="double">
        <color theme="0" tint="-0.14990691854609822"/>
      </bottom>
      <diagonal/>
    </border>
    <border>
      <left/>
      <right/>
      <top/>
      <bottom style="double">
        <color theme="0" tint="-0.14990691854609822"/>
      </bottom>
      <diagonal/>
    </border>
    <border>
      <left/>
      <right style="thin">
        <color theme="0" tint="-0.24994659260841701"/>
      </right>
      <top/>
      <bottom style="double">
        <color theme="0" tint="-0.14990691854609822"/>
      </bottom>
      <diagonal/>
    </border>
    <border>
      <left style="thin">
        <color theme="0" tint="-0.24994659260841701"/>
      </left>
      <right/>
      <top/>
      <bottom style="double">
        <color theme="0" tint="-0.14990691854609822"/>
      </bottom>
      <diagonal/>
    </border>
    <border>
      <left/>
      <right style="thin">
        <color theme="0" tint="-0.14993743705557422"/>
      </right>
      <top/>
      <bottom style="double">
        <color theme="0" tint="-0.14990691854609822"/>
      </bottom>
      <diagonal/>
    </border>
    <border>
      <left/>
      <right style="thin">
        <color theme="0" tint="-0.14996795556505021"/>
      </right>
      <top style="thin">
        <color theme="0" tint="-0.14993743705557422"/>
      </top>
      <bottom/>
      <diagonal/>
    </border>
    <border>
      <left/>
      <right style="thin">
        <color theme="0" tint="-0.14996795556505021"/>
      </right>
      <top/>
      <bottom style="thin">
        <color theme="0" tint="-0.14993743705557422"/>
      </bottom>
      <diagonal/>
    </border>
    <border>
      <left style="thin">
        <color theme="0" tint="-0.24994659260841701"/>
      </left>
      <right/>
      <top style="thin">
        <color theme="0" tint="-0.14996795556505021"/>
      </top>
      <bottom/>
      <diagonal/>
    </border>
    <border>
      <left style="thin">
        <color theme="0" tint="-0.14996795556505021"/>
      </left>
      <right/>
      <top/>
      <bottom style="double">
        <color theme="0" tint="-0.14996795556505021"/>
      </bottom>
      <diagonal/>
    </border>
    <border>
      <left/>
      <right/>
      <top/>
      <bottom style="double">
        <color theme="0" tint="-0.14996795556505021"/>
      </bottom>
      <diagonal/>
    </border>
    <border>
      <left/>
      <right style="thin">
        <color theme="0" tint="-0.14996795556505021"/>
      </right>
      <top/>
      <bottom style="double">
        <color theme="0" tint="-0.14996795556505021"/>
      </bottom>
      <diagonal/>
    </border>
    <border>
      <left/>
      <right style="thin">
        <color theme="0" tint="-0.14993743705557422"/>
      </right>
      <top/>
      <bottom style="thin">
        <color theme="0" tint="-0.24994659260841701"/>
      </bottom>
      <diagonal/>
    </border>
    <border>
      <left/>
      <right style="thin">
        <color theme="0" tint="-0.14996795556505021"/>
      </right>
      <top style="thin">
        <color theme="0" tint="-0.14990691854609822"/>
      </top>
      <bottom/>
      <diagonal/>
    </border>
    <border>
      <left/>
      <right style="thin">
        <color theme="0" tint="-0.24994659260841701"/>
      </right>
      <top style="thin">
        <color theme="0" tint="-0.14990691854609822"/>
      </top>
      <bottom/>
      <diagonal/>
    </border>
    <border>
      <left style="thin">
        <color theme="0" tint="-0.24994659260841701"/>
      </left>
      <right/>
      <top style="thin">
        <color theme="0" tint="-0.14990691854609822"/>
      </top>
      <bottom/>
      <diagonal/>
    </border>
    <border>
      <left/>
      <right style="thin">
        <color theme="0" tint="-0.24994659260841701"/>
      </right>
      <top/>
      <bottom style="thin">
        <color theme="0" tint="-0.14990691854609822"/>
      </bottom>
      <diagonal/>
    </border>
    <border>
      <left style="thin">
        <color theme="0" tint="-0.24994659260841701"/>
      </left>
      <right/>
      <top/>
      <bottom style="thin">
        <color theme="0" tint="-0.14990691854609822"/>
      </bottom>
      <diagonal/>
    </border>
    <border>
      <left style="thin">
        <color theme="0" tint="-0.14990691854609822"/>
      </left>
      <right/>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top/>
      <bottom style="thin">
        <color auto="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auto="1"/>
      </top>
      <bottom style="double">
        <color auto="1"/>
      </bottom>
      <diagonal/>
    </border>
    <border>
      <left/>
      <right style="thin">
        <color theme="0" tint="-0.24994659260841701"/>
      </right>
      <top style="thin">
        <color auto="1"/>
      </top>
      <bottom style="double">
        <color auto="1"/>
      </bottom>
      <diagonal/>
    </border>
    <border>
      <left style="thin">
        <color theme="0" tint="-0.24994659260841701"/>
      </left>
      <right/>
      <top/>
      <bottom style="thin">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medium">
        <color auto="1"/>
      </top>
      <bottom/>
      <diagonal/>
    </border>
    <border>
      <left/>
      <right/>
      <top style="thin">
        <color indexed="64"/>
      </top>
      <bottom style="thin">
        <color indexed="64"/>
      </bottom>
      <diagonal/>
    </border>
    <border>
      <left style="medium">
        <color auto="1"/>
      </left>
      <right/>
      <top/>
      <bottom/>
      <diagonal/>
    </border>
    <border>
      <left style="medium">
        <color auto="1"/>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top/>
      <bottom style="dotted">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style="medium">
        <color auto="1"/>
      </bottom>
      <diagonal/>
    </border>
    <border>
      <left style="medium">
        <color indexed="64"/>
      </left>
      <right/>
      <top style="medium">
        <color indexed="64"/>
      </top>
      <bottom/>
      <diagonal/>
    </border>
    <border>
      <left/>
      <right/>
      <top/>
      <bottom style="thin">
        <color theme="0" tint="-0.14981536301767021"/>
      </bottom>
      <diagonal/>
    </border>
    <border>
      <left/>
      <right/>
      <top style="thin">
        <color theme="0" tint="-0.1498458815271462"/>
      </top>
      <bottom/>
      <diagonal/>
    </border>
    <border>
      <left style="thin">
        <color theme="0" tint="-0.1498458815271462"/>
      </left>
      <right/>
      <top style="thin">
        <color theme="0" tint="-0.1498458815271462"/>
      </top>
      <bottom/>
      <diagonal/>
    </border>
    <border>
      <left/>
      <right style="thin">
        <color theme="0" tint="-0.14996795556505021"/>
      </right>
      <top style="thin">
        <color theme="0" tint="-0.1498458815271462"/>
      </top>
      <bottom/>
      <diagonal/>
    </border>
    <border>
      <left style="thin">
        <color theme="0" tint="-0.14996795556505021"/>
      </left>
      <right/>
      <top style="thin">
        <color theme="0" tint="-0.1498458815271462"/>
      </top>
      <bottom/>
      <diagonal/>
    </border>
    <border>
      <left/>
      <right style="thin">
        <color theme="0" tint="-0.1498458815271462"/>
      </right>
      <top style="thin">
        <color theme="0" tint="-0.1498458815271462"/>
      </top>
      <bottom/>
      <diagonal/>
    </border>
    <border>
      <left style="thin">
        <color theme="0" tint="-0.1498764000366222"/>
      </left>
      <right/>
      <top/>
      <bottom style="thin">
        <color theme="0" tint="-0.14981536301767021"/>
      </bottom>
      <diagonal/>
    </border>
    <border>
      <left/>
      <right style="thin">
        <color theme="0" tint="-0.14990691854609822"/>
      </right>
      <top/>
      <bottom style="thin">
        <color theme="0" tint="-0.14981536301767021"/>
      </bottom>
      <diagonal/>
    </border>
    <border>
      <left style="thin">
        <color theme="0" tint="-0.14990691854609822"/>
      </left>
      <right/>
      <top/>
      <bottom style="thin">
        <color theme="0" tint="-0.14981536301767021"/>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cellStyleXfs>
  <cellXfs count="841">
    <xf numFmtId="0" fontId="0" fillId="0" borderId="0" xfId="0"/>
    <xf numFmtId="0" fontId="2" fillId="0" borderId="1" xfId="0" applyFont="1" applyBorder="1" applyAlignment="1">
      <alignment horizontal="right"/>
    </xf>
    <xf numFmtId="14" fontId="2" fillId="0" borderId="1" xfId="0" applyNumberFormat="1" applyFont="1" applyBorder="1" applyAlignment="1">
      <alignment horizontal="right"/>
    </xf>
    <xf numFmtId="0" fontId="4" fillId="0" borderId="0" xfId="0" applyFont="1" applyAlignment="1">
      <alignment horizontal="right"/>
    </xf>
    <xf numFmtId="0" fontId="6" fillId="0" borderId="0" xfId="0" applyFont="1" applyAlignment="1">
      <alignment horizontal="right"/>
    </xf>
    <xf numFmtId="3" fontId="0" fillId="0" borderId="0" xfId="0" applyNumberFormat="1"/>
    <xf numFmtId="3" fontId="4" fillId="0" borderId="0" xfId="0" applyNumberFormat="1" applyFont="1" applyAlignment="1">
      <alignment horizontal="right"/>
    </xf>
    <xf numFmtId="3" fontId="5" fillId="0" borderId="0" xfId="0" applyNumberFormat="1" applyFont="1" applyAlignment="1">
      <alignment horizontal="right"/>
    </xf>
    <xf numFmtId="0" fontId="4" fillId="0" borderId="0" xfId="0" applyFont="1" applyAlignment="1">
      <alignment horizontal="center"/>
    </xf>
    <xf numFmtId="0" fontId="5" fillId="0" borderId="2" xfId="0" applyFont="1" applyBorder="1" applyAlignment="1">
      <alignment horizontal="right"/>
    </xf>
    <xf numFmtId="0" fontId="0" fillId="0" borderId="0" xfId="0" applyAlignment="1"/>
    <xf numFmtId="0" fontId="8" fillId="0" borderId="0" xfId="0" applyFont="1"/>
    <xf numFmtId="0" fontId="8" fillId="0" borderId="0" xfId="0" applyFont="1" applyAlignment="1">
      <alignment horizontal="left"/>
    </xf>
    <xf numFmtId="49" fontId="8" fillId="0" borderId="0" xfId="0" applyNumberFormat="1" applyFont="1" applyAlignment="1">
      <alignment horizontal="left"/>
    </xf>
    <xf numFmtId="0" fontId="2" fillId="0" borderId="3" xfId="0" applyFont="1" applyBorder="1" applyAlignment="1">
      <alignment horizontal="right" vertical="top" wrapText="1"/>
    </xf>
    <xf numFmtId="14" fontId="2" fillId="0" borderId="2" xfId="0" applyNumberFormat="1" applyFont="1" applyBorder="1" applyAlignment="1">
      <alignment horizontal="right" vertical="top" wrapText="1"/>
    </xf>
    <xf numFmtId="0" fontId="4" fillId="0" borderId="0" xfId="0" applyFont="1" applyAlignment="1">
      <alignment horizontal="right" vertical="top"/>
    </xf>
    <xf numFmtId="0" fontId="4" fillId="0" borderId="0" xfId="0" applyFont="1" applyAlignment="1">
      <alignment horizontal="right" vertical="top" wrapText="1"/>
    </xf>
    <xf numFmtId="3" fontId="5" fillId="0" borderId="0" xfId="0" applyNumberFormat="1" applyFont="1" applyAlignment="1">
      <alignment horizontal="right" vertical="top"/>
    </xf>
    <xf numFmtId="3" fontId="5" fillId="0" borderId="0" xfId="0" applyNumberFormat="1" applyFont="1" applyAlignment="1">
      <alignment horizontal="right" vertical="top" wrapText="1"/>
    </xf>
    <xf numFmtId="3" fontId="4" fillId="0" borderId="0" xfId="0" applyNumberFormat="1" applyFont="1" applyAlignment="1">
      <alignment horizontal="right" vertical="top"/>
    </xf>
    <xf numFmtId="3" fontId="4" fillId="0" borderId="0" xfId="0" applyNumberFormat="1" applyFont="1" applyAlignment="1">
      <alignment horizontal="right" vertical="top" wrapText="1"/>
    </xf>
    <xf numFmtId="0" fontId="5" fillId="0" borderId="4" xfId="0" applyFont="1" applyBorder="1" applyAlignment="1">
      <alignment horizontal="right" vertical="top"/>
    </xf>
    <xf numFmtId="0" fontId="5" fillId="0" borderId="4" xfId="0" applyFont="1" applyBorder="1" applyAlignment="1">
      <alignment horizontal="right" vertical="top" wrapText="1"/>
    </xf>
    <xf numFmtId="0" fontId="12" fillId="0" borderId="0" xfId="0" applyFont="1" applyAlignment="1">
      <alignment horizontal="right"/>
    </xf>
    <xf numFmtId="0" fontId="4" fillId="0" borderId="0" xfId="0" applyFont="1" applyAlignment="1">
      <alignment horizontal="right" wrapText="1"/>
    </xf>
    <xf numFmtId="0" fontId="0" fillId="0" borderId="0" xfId="0" applyAlignment="1">
      <alignment horizontal="left"/>
    </xf>
    <xf numFmtId="0" fontId="5" fillId="0" borderId="0" xfId="0" applyFont="1" applyAlignment="1">
      <alignment horizontal="left"/>
    </xf>
    <xf numFmtId="0" fontId="4" fillId="0" borderId="0" xfId="0" applyFont="1" applyAlignment="1">
      <alignment horizontal="left"/>
    </xf>
    <xf numFmtId="0" fontId="2" fillId="0" borderId="1" xfId="0" applyFont="1" applyBorder="1" applyAlignment="1">
      <alignment horizontal="right" wrapText="1"/>
    </xf>
    <xf numFmtId="0" fontId="5" fillId="0" borderId="0" xfId="0" applyFont="1" applyAlignment="1">
      <alignment horizontal="left" vertical="top"/>
    </xf>
    <xf numFmtId="0" fontId="13" fillId="0" borderId="0" xfId="0" applyFont="1" applyAlignment="1">
      <alignment horizontal="right"/>
    </xf>
    <xf numFmtId="37" fontId="0" fillId="0" borderId="0" xfId="0" applyNumberFormat="1"/>
    <xf numFmtId="165" fontId="0" fillId="0" borderId="0" xfId="1" applyNumberFormat="1" applyFont="1"/>
    <xf numFmtId="165" fontId="0" fillId="0" borderId="0" xfId="0" applyNumberFormat="1"/>
    <xf numFmtId="9" fontId="0" fillId="0" borderId="0" xfId="2" applyFont="1"/>
    <xf numFmtId="0" fontId="15" fillId="0" borderId="0" xfId="0" applyFont="1"/>
    <xf numFmtId="0" fontId="2" fillId="0" borderId="5" xfId="0" applyFont="1" applyBorder="1" applyAlignment="1">
      <alignment horizontal="center"/>
    </xf>
    <xf numFmtId="17" fontId="2" fillId="0" borderId="5" xfId="0" applyNumberFormat="1" applyFont="1" applyBorder="1" applyAlignment="1">
      <alignment horizontal="center"/>
    </xf>
    <xf numFmtId="10" fontId="4" fillId="0" borderId="0" xfId="0" applyNumberFormat="1" applyFont="1" applyAlignment="1">
      <alignment horizontal="center"/>
    </xf>
    <xf numFmtId="0" fontId="4" fillId="0" borderId="4" xfId="0" applyFont="1" applyBorder="1" applyAlignment="1">
      <alignment horizontal="left"/>
    </xf>
    <xf numFmtId="0" fontId="4" fillId="0" borderId="4" xfId="0" applyFont="1" applyBorder="1" applyAlignment="1">
      <alignment horizontal="center"/>
    </xf>
    <xf numFmtId="0" fontId="16" fillId="0" borderId="0" xfId="0" applyFont="1" applyAlignment="1">
      <alignment vertical="center"/>
    </xf>
    <xf numFmtId="2" fontId="0" fillId="0" borderId="0" xfId="0" applyNumberFormat="1"/>
    <xf numFmtId="0" fontId="0" fillId="0" borderId="0" xfId="0" applyAlignment="1">
      <alignment horizontal="right"/>
    </xf>
    <xf numFmtId="1" fontId="16" fillId="0" borderId="0" xfId="0" applyNumberFormat="1" applyFont="1" applyAlignment="1">
      <alignment vertical="center"/>
    </xf>
    <xf numFmtId="0" fontId="17" fillId="0" borderId="0" xfId="0" applyFont="1" applyAlignment="1">
      <alignment horizontal="right" vertical="center" wrapText="1"/>
    </xf>
    <xf numFmtId="0" fontId="17" fillId="0" borderId="0" xfId="0" applyFont="1" applyAlignment="1">
      <alignment vertical="center"/>
    </xf>
    <xf numFmtId="0" fontId="17" fillId="0" borderId="0" xfId="0" applyFont="1" applyAlignment="1">
      <alignment horizontal="right" vertical="center"/>
    </xf>
    <xf numFmtId="166" fontId="17" fillId="0" borderId="0" xfId="0" applyNumberFormat="1" applyFont="1" applyAlignment="1">
      <alignment horizontal="right" vertical="center"/>
    </xf>
    <xf numFmtId="0" fontId="18" fillId="0" borderId="0" xfId="0" applyFont="1" applyAlignment="1">
      <alignment vertical="center"/>
    </xf>
    <xf numFmtId="165" fontId="19" fillId="0" borderId="0" xfId="1" applyNumberFormat="1" applyFont="1"/>
    <xf numFmtId="166" fontId="17" fillId="0" borderId="0" xfId="1" applyNumberFormat="1" applyFont="1" applyAlignment="1">
      <alignment horizontal="right" vertical="center"/>
    </xf>
    <xf numFmtId="166" fontId="17" fillId="0" borderId="0" xfId="1" applyNumberFormat="1" applyFont="1" applyAlignment="1">
      <alignment horizontal="right"/>
    </xf>
    <xf numFmtId="166" fontId="17" fillId="0" borderId="0" xfId="1" applyNumberFormat="1" applyFont="1" applyAlignment="1">
      <alignment horizontal="right" vertical="center" wrapText="1"/>
    </xf>
    <xf numFmtId="3" fontId="19" fillId="0" borderId="0" xfId="1" applyNumberFormat="1" applyFont="1" applyAlignment="1">
      <alignment horizontal="right"/>
    </xf>
    <xf numFmtId="4" fontId="19" fillId="0" borderId="0" xfId="0" applyNumberFormat="1" applyFont="1" applyAlignment="1">
      <alignment horizontal="right"/>
    </xf>
    <xf numFmtId="4" fontId="17" fillId="0" borderId="0" xfId="0" applyNumberFormat="1" applyFont="1" applyAlignment="1">
      <alignment horizontal="right" vertical="center"/>
    </xf>
    <xf numFmtId="0" fontId="2" fillId="0" borderId="5" xfId="0" applyFont="1" applyBorder="1" applyAlignment="1">
      <alignment horizontal="right" wrapText="1"/>
    </xf>
    <xf numFmtId="0" fontId="5" fillId="0" borderId="5" xfId="0" applyFont="1" applyBorder="1" applyAlignment="1">
      <alignment horizontal="right" wrapText="1"/>
    </xf>
    <xf numFmtId="0" fontId="5" fillId="0" borderId="2" xfId="0" applyFont="1" applyBorder="1" applyAlignment="1">
      <alignment wrapText="1"/>
    </xf>
    <xf numFmtId="0" fontId="16" fillId="0" borderId="0" xfId="0" applyFont="1" applyAlignment="1">
      <alignment horizontal="left"/>
    </xf>
    <xf numFmtId="0" fontId="16" fillId="0" borderId="0" xfId="0" applyFont="1"/>
    <xf numFmtId="0" fontId="21" fillId="0" borderId="0" xfId="0" applyFont="1" applyAlignment="1">
      <alignment horizontal="left"/>
    </xf>
    <xf numFmtId="0" fontId="22" fillId="0" borderId="0" xfId="0" applyFont="1" applyAlignment="1">
      <alignment horizontal="left"/>
    </xf>
    <xf numFmtId="0" fontId="24" fillId="0" borderId="0" xfId="0" applyFont="1" applyAlignment="1">
      <alignment horizontal="left"/>
    </xf>
    <xf numFmtId="0" fontId="17" fillId="0" borderId="0" xfId="0" applyFont="1" applyAlignment="1">
      <alignment horizontal="left"/>
    </xf>
    <xf numFmtId="0" fontId="3" fillId="0" borderId="1" xfId="0" applyFont="1" applyBorder="1" applyAlignment="1">
      <alignment wrapText="1"/>
    </xf>
    <xf numFmtId="0" fontId="4" fillId="0" borderId="0" xfId="0" applyFont="1" applyAlignment="1">
      <alignment wrapText="1"/>
    </xf>
    <xf numFmtId="0" fontId="5" fillId="0" borderId="0" xfId="0" applyFont="1" applyAlignment="1">
      <alignment wrapText="1"/>
    </xf>
    <xf numFmtId="0" fontId="4" fillId="0" borderId="0" xfId="0" applyFont="1" applyAlignment="1">
      <alignment horizontal="left" vertical="top" wrapText="1"/>
    </xf>
    <xf numFmtId="0" fontId="5" fillId="0" borderId="0" xfId="0" applyFont="1" applyAlignment="1">
      <alignment horizontal="left" vertical="top" wrapText="1"/>
    </xf>
    <xf numFmtId="0" fontId="5" fillId="0" borderId="4" xfId="0" applyFont="1" applyBorder="1" applyAlignment="1">
      <alignment horizontal="left" vertical="top" wrapText="1"/>
    </xf>
    <xf numFmtId="0" fontId="11" fillId="0" borderId="1" xfId="0" applyFont="1" applyBorder="1" applyAlignment="1">
      <alignment wrapText="1"/>
    </xf>
    <xf numFmtId="0" fontId="12" fillId="0" borderId="0" xfId="0" applyFont="1"/>
    <xf numFmtId="0" fontId="20" fillId="0" borderId="0" xfId="0" applyFont="1" applyAlignment="1">
      <alignment horizontal="left" vertical="top"/>
    </xf>
    <xf numFmtId="0" fontId="5" fillId="0" borderId="4" xfId="0" applyFont="1" applyBorder="1" applyAlignment="1">
      <alignment horizontal="left" vertical="top"/>
    </xf>
    <xf numFmtId="0" fontId="11" fillId="0" borderId="0" xfId="0" applyFont="1" applyAlignment="1">
      <alignment horizontal="justify"/>
    </xf>
    <xf numFmtId="0" fontId="27" fillId="0" borderId="0" xfId="0" applyFont="1"/>
    <xf numFmtId="0" fontId="28" fillId="0" borderId="0" xfId="0" applyFont="1"/>
    <xf numFmtId="0" fontId="2" fillId="0" borderId="1" xfId="0" applyFont="1" applyBorder="1" applyAlignment="1">
      <alignment horizontal="center" vertical="top" wrapText="1"/>
    </xf>
    <xf numFmtId="0" fontId="4" fillId="0" borderId="0" xfId="0" applyFont="1" applyAlignment="1">
      <alignment vertical="top" wrapText="1"/>
    </xf>
    <xf numFmtId="0" fontId="2" fillId="0" borderId="1" xfId="0" applyFont="1" applyBorder="1" applyAlignment="1">
      <alignment vertical="top"/>
    </xf>
    <xf numFmtId="0" fontId="2" fillId="0" borderId="1" xfId="0" applyFont="1" applyBorder="1" applyAlignment="1">
      <alignment horizontal="center" vertical="top"/>
    </xf>
    <xf numFmtId="0" fontId="4" fillId="0" borderId="0" xfId="0" applyFont="1" applyAlignment="1">
      <alignment vertical="top"/>
    </xf>
    <xf numFmtId="0" fontId="4" fillId="0" borderId="0" xfId="0" applyFont="1" applyAlignment="1">
      <alignment horizontal="center" vertical="top"/>
    </xf>
    <xf numFmtId="10" fontId="4" fillId="0" borderId="0" xfId="0" applyNumberFormat="1" applyFont="1" applyAlignment="1">
      <alignment horizontal="center" vertical="top"/>
    </xf>
    <xf numFmtId="3" fontId="4" fillId="0" borderId="0" xfId="0" applyNumberFormat="1" applyFont="1" applyAlignment="1">
      <alignment horizontal="center" vertical="top"/>
    </xf>
    <xf numFmtId="0" fontId="4" fillId="0" borderId="2" xfId="0" applyFont="1" applyBorder="1" applyAlignment="1">
      <alignment vertical="top"/>
    </xf>
    <xf numFmtId="0" fontId="4" fillId="0" borderId="2" xfId="0" applyFont="1" applyBorder="1" applyAlignment="1">
      <alignment horizontal="center" vertical="top"/>
    </xf>
    <xf numFmtId="0" fontId="0" fillId="0" borderId="0" xfId="0" applyAlignment="1">
      <alignment wrapText="1"/>
    </xf>
    <xf numFmtId="0" fontId="14" fillId="0" borderId="0" xfId="0" applyFont="1" applyAlignment="1"/>
    <xf numFmtId="0" fontId="14" fillId="0" borderId="0" xfId="0" applyFont="1"/>
    <xf numFmtId="0" fontId="14" fillId="0" borderId="0" xfId="0" applyFont="1" applyAlignment="1">
      <alignment horizontal="left"/>
    </xf>
    <xf numFmtId="0" fontId="0" fillId="0" borderId="0" xfId="0" applyAlignment="1">
      <alignment vertical="top"/>
    </xf>
    <xf numFmtId="0" fontId="7" fillId="0" borderId="0" xfId="0" applyFont="1"/>
    <xf numFmtId="0" fontId="7" fillId="0" borderId="0" xfId="0" applyFont="1" applyAlignment="1">
      <alignment horizontal="justify"/>
    </xf>
    <xf numFmtId="0" fontId="32" fillId="0" borderId="0" xfId="0" applyFont="1" applyAlignment="1"/>
    <xf numFmtId="0" fontId="32" fillId="0" borderId="0" xfId="0" applyFont="1"/>
    <xf numFmtId="0" fontId="30" fillId="0" borderId="0" xfId="0" applyFont="1" applyAlignment="1">
      <alignment horizontal="left"/>
    </xf>
    <xf numFmtId="0" fontId="7" fillId="0" borderId="0" xfId="0" applyFont="1" applyAlignment="1">
      <alignment horizontal="left"/>
    </xf>
    <xf numFmtId="37" fontId="4" fillId="0" borderId="0" xfId="0" applyNumberFormat="1" applyFont="1" applyAlignment="1">
      <alignment horizontal="right"/>
    </xf>
    <xf numFmtId="165" fontId="33" fillId="0" borderId="0" xfId="1" applyNumberFormat="1" applyFont="1" applyAlignment="1">
      <alignment horizontal="right" vertical="top"/>
    </xf>
    <xf numFmtId="0" fontId="31" fillId="0" borderId="0" xfId="0" applyFont="1" applyAlignment="1">
      <alignment horizontal="left"/>
    </xf>
    <xf numFmtId="37" fontId="4" fillId="0" borderId="0" xfId="0" applyNumberFormat="1" applyFont="1" applyAlignment="1">
      <alignment horizontal="right" wrapText="1"/>
    </xf>
    <xf numFmtId="167" fontId="4" fillId="0" borderId="0" xfId="0" applyNumberFormat="1" applyFont="1" applyAlignment="1">
      <alignment horizontal="center" vertical="top"/>
    </xf>
    <xf numFmtId="9" fontId="4" fillId="0" borderId="0" xfId="0" applyNumberFormat="1" applyFont="1" applyAlignment="1">
      <alignment horizontal="center" vertical="top"/>
    </xf>
    <xf numFmtId="0" fontId="26" fillId="0" borderId="0" xfId="0" applyFont="1" applyAlignment="1">
      <alignment horizontal="center" vertical="top"/>
    </xf>
    <xf numFmtId="9" fontId="26" fillId="0" borderId="0" xfId="0" applyNumberFormat="1" applyFont="1" applyAlignment="1">
      <alignment horizontal="center" vertical="top"/>
    </xf>
    <xf numFmtId="0" fontId="34" fillId="0" borderId="0" xfId="0" applyFont="1" applyAlignment="1">
      <alignment horizontal="left" vertical="top"/>
    </xf>
    <xf numFmtId="0" fontId="2" fillId="0" borderId="3" xfId="0" applyFont="1" applyBorder="1" applyAlignment="1">
      <alignment horizontal="right" vertical="top"/>
    </xf>
    <xf numFmtId="14" fontId="2" fillId="0" borderId="2" xfId="0" applyNumberFormat="1" applyFont="1" applyBorder="1" applyAlignment="1">
      <alignment horizontal="right" vertical="top"/>
    </xf>
    <xf numFmtId="3" fontId="26" fillId="0" borderId="0" xfId="0" applyNumberFormat="1" applyFont="1" applyAlignment="1">
      <alignment horizontal="right" vertical="top"/>
    </xf>
    <xf numFmtId="0" fontId="35" fillId="0" borderId="0" xfId="0" applyFont="1"/>
    <xf numFmtId="0" fontId="36" fillId="0" borderId="0" xfId="0" applyFont="1" applyAlignment="1">
      <alignment horizontal="left"/>
    </xf>
    <xf numFmtId="0" fontId="37" fillId="0" borderId="0" xfId="0" applyFont="1"/>
    <xf numFmtId="167" fontId="4" fillId="0" borderId="0" xfId="0" applyNumberFormat="1" applyFont="1" applyAlignment="1">
      <alignment horizontal="right"/>
    </xf>
    <xf numFmtId="0" fontId="11" fillId="0" borderId="0" xfId="0" applyFont="1" applyAlignment="1">
      <alignment horizontal="left"/>
    </xf>
    <xf numFmtId="0" fontId="5" fillId="0" borderId="0" xfId="0" applyFont="1" applyAlignment="1">
      <alignment horizontal="left" wrapText="1"/>
    </xf>
    <xf numFmtId="0" fontId="11" fillId="0" borderId="6" xfId="0" applyFont="1" applyBorder="1" applyAlignment="1">
      <alignment wrapText="1"/>
    </xf>
    <xf numFmtId="0" fontId="2" fillId="0" borderId="6" xfId="0" applyFont="1" applyBorder="1" applyAlignment="1">
      <alignment horizontal="right" wrapText="1"/>
    </xf>
    <xf numFmtId="0" fontId="2" fillId="0" borderId="6" xfId="0" applyFont="1" applyBorder="1" applyAlignment="1">
      <alignment horizontal="right"/>
    </xf>
    <xf numFmtId="0" fontId="11" fillId="0" borderId="2" xfId="0" applyFont="1" applyBorder="1" applyAlignment="1">
      <alignment wrapText="1"/>
    </xf>
    <xf numFmtId="0" fontId="2" fillId="0" borderId="2" xfId="0" applyFont="1" applyBorder="1" applyAlignment="1">
      <alignment horizontal="right" wrapText="1"/>
    </xf>
    <xf numFmtId="0" fontId="2" fillId="0" borderId="2" xfId="0" applyFont="1" applyBorder="1" applyAlignment="1">
      <alignment horizontal="right"/>
    </xf>
    <xf numFmtId="0" fontId="2" fillId="0" borderId="0" xfId="0" applyFont="1" applyBorder="1" applyAlignment="1">
      <alignment horizontal="right" vertical="top"/>
    </xf>
    <xf numFmtId="0" fontId="5" fillId="0" borderId="0" xfId="0" applyFont="1" applyBorder="1" applyAlignment="1">
      <alignment horizontal="right" vertical="top"/>
    </xf>
    <xf numFmtId="0" fontId="38" fillId="0" borderId="0" xfId="0"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3" fontId="5" fillId="0" borderId="0" xfId="0" applyNumberFormat="1" applyFont="1" applyAlignment="1">
      <alignment horizontal="center"/>
    </xf>
    <xf numFmtId="165" fontId="33" fillId="0" borderId="0" xfId="1" applyNumberFormat="1" applyFont="1" applyAlignment="1">
      <alignment horizontal="center" vertical="top"/>
    </xf>
    <xf numFmtId="3" fontId="4" fillId="0" borderId="0" xfId="0" applyNumberFormat="1" applyFont="1" applyAlignment="1">
      <alignment horizontal="center"/>
    </xf>
    <xf numFmtId="0" fontId="12" fillId="0" borderId="0" xfId="0" applyFont="1" applyAlignment="1">
      <alignment horizontal="center"/>
    </xf>
    <xf numFmtId="0" fontId="16" fillId="0" borderId="0" xfId="0" applyFont="1" applyAlignment="1">
      <alignment horizontal="center" vertical="center"/>
    </xf>
    <xf numFmtId="0" fontId="44" fillId="0" borderId="0" xfId="0" applyFont="1" applyAlignment="1">
      <alignment horizontal="center"/>
    </xf>
    <xf numFmtId="0" fontId="45" fillId="0" borderId="0" xfId="0" applyFont="1" applyAlignment="1">
      <alignment horizontal="center" vertical="center"/>
    </xf>
    <xf numFmtId="3" fontId="46" fillId="0" borderId="0" xfId="0" applyNumberFormat="1" applyFont="1" applyAlignment="1">
      <alignment horizontal="center"/>
    </xf>
    <xf numFmtId="165" fontId="47" fillId="0" borderId="0" xfId="1" applyNumberFormat="1" applyFont="1" applyAlignment="1">
      <alignment horizontal="center" vertical="top"/>
    </xf>
    <xf numFmtId="3" fontId="48" fillId="0" borderId="0" xfId="0" applyNumberFormat="1" applyFont="1" applyAlignment="1">
      <alignment horizontal="center"/>
    </xf>
    <xf numFmtId="0" fontId="48" fillId="0" borderId="0" xfId="0" applyFont="1" applyAlignment="1">
      <alignment horizontal="center"/>
    </xf>
    <xf numFmtId="0" fontId="52" fillId="0" borderId="0" xfId="0" applyFont="1" applyAlignment="1">
      <alignment horizontal="center" vertical="center"/>
    </xf>
    <xf numFmtId="0" fontId="54" fillId="0" borderId="0" xfId="0" applyFont="1" applyAlignment="1">
      <alignment horizontal="center" vertical="center"/>
    </xf>
    <xf numFmtId="0" fontId="50" fillId="0" borderId="1" xfId="0" applyFont="1" applyBorder="1" applyAlignment="1">
      <alignment horizontal="center" vertical="center"/>
    </xf>
    <xf numFmtId="0" fontId="48" fillId="0" borderId="0" xfId="0" applyFont="1" applyAlignment="1">
      <alignment horizontal="center" vertical="center"/>
    </xf>
    <xf numFmtId="3" fontId="48" fillId="0" borderId="0" xfId="0" applyNumberFormat="1" applyFont="1" applyAlignment="1">
      <alignment horizontal="center" vertical="center"/>
    </xf>
    <xf numFmtId="165" fontId="47" fillId="0" borderId="0" xfId="1" applyNumberFormat="1" applyFont="1" applyAlignment="1">
      <alignment horizontal="center" vertical="center"/>
    </xf>
    <xf numFmtId="3" fontId="46" fillId="0" borderId="0" xfId="0" applyNumberFormat="1" applyFont="1" applyAlignment="1">
      <alignment horizontal="center" vertical="center"/>
    </xf>
    <xf numFmtId="0" fontId="46" fillId="0" borderId="2" xfId="0" applyFont="1" applyBorder="1" applyAlignment="1">
      <alignment horizontal="center" vertical="center"/>
    </xf>
    <xf numFmtId="0" fontId="56" fillId="0" borderId="0" xfId="0" applyFont="1" applyAlignment="1">
      <alignment horizontal="center" vertical="center"/>
    </xf>
    <xf numFmtId="3" fontId="48" fillId="0" borderId="0" xfId="0" applyNumberFormat="1" applyFont="1" applyAlignment="1">
      <alignment horizontal="right"/>
    </xf>
    <xf numFmtId="165" fontId="47" fillId="0" borderId="0" xfId="1" applyNumberFormat="1" applyFont="1" applyAlignment="1">
      <alignment horizontal="right" vertical="top"/>
    </xf>
    <xf numFmtId="0" fontId="0" fillId="0" borderId="0" xfId="0" applyAlignment="1">
      <alignment horizontal="center"/>
    </xf>
    <xf numFmtId="0" fontId="50" fillId="0" borderId="1" xfId="0" applyFont="1" applyBorder="1" applyAlignment="1">
      <alignment horizontal="center"/>
    </xf>
    <xf numFmtId="0" fontId="2" fillId="0" borderId="1" xfId="0" applyFont="1" applyBorder="1" applyAlignment="1">
      <alignment horizontal="center"/>
    </xf>
    <xf numFmtId="0" fontId="55" fillId="0" borderId="0" xfId="0" applyFont="1" applyAlignment="1">
      <alignment horizontal="center"/>
    </xf>
    <xf numFmtId="37" fontId="48" fillId="0" borderId="0" xfId="0" applyNumberFormat="1" applyFont="1" applyAlignment="1">
      <alignment horizontal="center"/>
    </xf>
    <xf numFmtId="37" fontId="4" fillId="0" borderId="0" xfId="0" applyNumberFormat="1" applyFont="1" applyAlignment="1">
      <alignment horizontal="center"/>
    </xf>
    <xf numFmtId="0" fontId="13" fillId="0" borderId="0" xfId="0" applyFont="1" applyAlignment="1">
      <alignment horizontal="center"/>
    </xf>
    <xf numFmtId="37" fontId="48" fillId="0" borderId="0" xfId="0" applyNumberFormat="1" applyFont="1" applyAlignment="1">
      <alignment horizontal="center" wrapText="1"/>
    </xf>
    <xf numFmtId="0" fontId="4" fillId="0" borderId="0" xfId="0" applyFont="1" applyAlignment="1">
      <alignment horizontal="center" wrapText="1"/>
    </xf>
    <xf numFmtId="37" fontId="4" fillId="0" borderId="0" xfId="0" applyNumberFormat="1" applyFont="1" applyAlignment="1">
      <alignment horizontal="center" wrapText="1"/>
    </xf>
    <xf numFmtId="0" fontId="46" fillId="0" borderId="2" xfId="0" applyFont="1" applyBorder="1" applyAlignment="1">
      <alignment horizontal="center"/>
    </xf>
    <xf numFmtId="0" fontId="5" fillId="0" borderId="2" xfId="0" applyFont="1" applyBorder="1" applyAlignment="1">
      <alignment horizontal="center"/>
    </xf>
    <xf numFmtId="37" fontId="55" fillId="0" borderId="0" xfId="0" applyNumberFormat="1" applyFont="1" applyAlignment="1">
      <alignment horizontal="center"/>
    </xf>
    <xf numFmtId="165" fontId="47" fillId="0" borderId="0" xfId="1" applyNumberFormat="1" applyFont="1" applyAlignment="1">
      <alignment vertical="center"/>
    </xf>
    <xf numFmtId="165" fontId="33" fillId="0" borderId="0" xfId="1" applyNumberFormat="1" applyFont="1" applyAlignment="1">
      <alignment vertical="center"/>
    </xf>
    <xf numFmtId="0" fontId="48" fillId="0" borderId="0" xfId="0" applyFont="1" applyAlignment="1">
      <alignment horizontal="right" vertical="top"/>
    </xf>
    <xf numFmtId="3" fontId="46" fillId="0" borderId="0" xfId="0" applyNumberFormat="1" applyFont="1" applyAlignment="1">
      <alignment horizontal="right" vertical="top"/>
    </xf>
    <xf numFmtId="3" fontId="48" fillId="0" borderId="0" xfId="0" applyNumberFormat="1" applyFont="1" applyAlignment="1">
      <alignment horizontal="right" vertical="top"/>
    </xf>
    <xf numFmtId="0" fontId="46" fillId="0" borderId="4" xfId="0" applyFont="1" applyBorder="1" applyAlignment="1">
      <alignment horizontal="right" vertical="top"/>
    </xf>
    <xf numFmtId="0" fontId="48" fillId="0" borderId="0" xfId="0" applyFont="1" applyBorder="1" applyAlignment="1">
      <alignment horizontal="right" vertical="top"/>
    </xf>
    <xf numFmtId="3" fontId="46" fillId="0" borderId="0" xfId="0" applyNumberFormat="1" applyFont="1" applyBorder="1" applyAlignment="1">
      <alignment horizontal="right" vertical="top"/>
    </xf>
    <xf numFmtId="165" fontId="47" fillId="0" borderId="0" xfId="1" applyNumberFormat="1" applyFont="1" applyBorder="1" applyAlignment="1">
      <alignment horizontal="right" vertical="top"/>
    </xf>
    <xf numFmtId="3" fontId="48" fillId="0" borderId="0" xfId="0" applyNumberFormat="1" applyFont="1" applyBorder="1" applyAlignment="1">
      <alignment horizontal="right" vertical="top"/>
    </xf>
    <xf numFmtId="3" fontId="48" fillId="0" borderId="0" xfId="0" applyNumberFormat="1" applyFont="1" applyBorder="1" applyAlignment="1">
      <alignment horizontal="right"/>
    </xf>
    <xf numFmtId="9" fontId="0" fillId="0" borderId="0" xfId="0" applyNumberFormat="1"/>
    <xf numFmtId="0" fontId="15" fillId="0" borderId="0" xfId="0" applyFont="1" applyAlignment="1">
      <alignment horizontal="center" vertical="center"/>
    </xf>
    <xf numFmtId="0" fontId="15" fillId="0" borderId="0" xfId="0" applyFont="1" applyAlignment="1">
      <alignment horizontal="left" vertical="center"/>
    </xf>
    <xf numFmtId="0" fontId="16" fillId="0" borderId="0" xfId="0" quotePrefix="1" applyFont="1"/>
    <xf numFmtId="0" fontId="16" fillId="0" borderId="0" xfId="0" applyFont="1" applyAlignment="1">
      <alignment horizontal="center"/>
    </xf>
    <xf numFmtId="0" fontId="46" fillId="0" borderId="0" xfId="0" applyFont="1" applyAlignment="1">
      <alignment horizontal="center" vertical="center" wrapText="1"/>
    </xf>
    <xf numFmtId="9" fontId="48" fillId="0" borderId="0" xfId="0" applyNumberFormat="1" applyFont="1" applyAlignment="1">
      <alignment horizontal="center" vertical="center"/>
    </xf>
    <xf numFmtId="0" fontId="51" fillId="0" borderId="1" xfId="0" applyFont="1" applyFill="1" applyBorder="1" applyAlignment="1">
      <alignment horizontal="center" vertical="center"/>
    </xf>
    <xf numFmtId="0" fontId="51" fillId="0" borderId="1" xfId="0" applyFont="1" applyBorder="1" applyAlignment="1">
      <alignment horizontal="center" vertical="center"/>
    </xf>
    <xf numFmtId="0" fontId="16" fillId="0" borderId="0" xfId="0" applyFont="1" applyFill="1" applyAlignment="1">
      <alignment horizontal="center" vertical="center"/>
    </xf>
    <xf numFmtId="3" fontId="44" fillId="0" borderId="0" xfId="0" applyNumberFormat="1" applyFont="1" applyFill="1" applyAlignment="1">
      <alignment horizontal="center" vertical="center"/>
    </xf>
    <xf numFmtId="3" fontId="44" fillId="0" borderId="0" xfId="0" applyNumberFormat="1" applyFont="1" applyAlignment="1">
      <alignment horizontal="right"/>
    </xf>
    <xf numFmtId="165" fontId="43" fillId="0" borderId="0" xfId="1" applyNumberFormat="1" applyFont="1" applyFill="1" applyAlignment="1">
      <alignment horizontal="center" vertical="center"/>
    </xf>
    <xf numFmtId="165" fontId="43" fillId="0" borderId="0" xfId="1" applyNumberFormat="1" applyFont="1" applyAlignment="1">
      <alignment horizontal="right" vertical="top"/>
    </xf>
    <xf numFmtId="0" fontId="44" fillId="0" borderId="0" xfId="0" applyFont="1" applyFill="1" applyAlignment="1">
      <alignment horizontal="center" vertical="center"/>
    </xf>
    <xf numFmtId="0" fontId="44" fillId="0" borderId="0" xfId="0" applyFont="1" applyAlignment="1">
      <alignment horizontal="right"/>
    </xf>
    <xf numFmtId="3" fontId="42" fillId="0" borderId="0" xfId="0" applyNumberFormat="1" applyFont="1" applyFill="1" applyAlignment="1">
      <alignment horizontal="center" vertical="center"/>
    </xf>
    <xf numFmtId="3" fontId="42" fillId="0" borderId="0" xfId="0" applyNumberFormat="1" applyFont="1" applyAlignment="1">
      <alignment horizontal="right"/>
    </xf>
    <xf numFmtId="0" fontId="42" fillId="0" borderId="0" xfId="0" applyFont="1" applyFill="1" applyAlignment="1">
      <alignment horizontal="center" vertical="center" wrapText="1"/>
    </xf>
    <xf numFmtId="0" fontId="42" fillId="0" borderId="0" xfId="0" applyFont="1" applyAlignment="1">
      <alignment horizontal="left" wrapText="1"/>
    </xf>
    <xf numFmtId="0" fontId="16" fillId="0" borderId="0" xfId="0" applyFont="1" applyAlignment="1">
      <alignment horizontal="right"/>
    </xf>
    <xf numFmtId="0" fontId="42" fillId="0" borderId="2" xfId="0" applyFont="1" applyFill="1" applyBorder="1" applyAlignment="1">
      <alignment horizontal="center" vertical="center"/>
    </xf>
    <xf numFmtId="0" fontId="42" fillId="0" borderId="2" xfId="0" applyFont="1" applyBorder="1" applyAlignment="1">
      <alignment horizontal="center" vertical="center"/>
    </xf>
    <xf numFmtId="3" fontId="0" fillId="0" borderId="7" xfId="0" applyNumberFormat="1" applyBorder="1" applyAlignment="1">
      <alignment horizontal="center" vertical="center"/>
    </xf>
    <xf numFmtId="0" fontId="38" fillId="0" borderId="0" xfId="0" applyFont="1" applyAlignment="1">
      <alignment horizontal="left" vertical="center"/>
    </xf>
    <xf numFmtId="0" fontId="57" fillId="0" borderId="0" xfId="0" applyFont="1" applyAlignment="1">
      <alignment horizontal="center" vertical="center"/>
    </xf>
    <xf numFmtId="3" fontId="45" fillId="0" borderId="0" xfId="0" applyNumberFormat="1" applyFont="1" applyAlignment="1">
      <alignment horizontal="center" vertical="center"/>
    </xf>
    <xf numFmtId="3" fontId="45" fillId="0" borderId="7" xfId="0" applyNumberFormat="1" applyFont="1" applyBorder="1" applyAlignment="1">
      <alignment horizontal="center" vertical="center"/>
    </xf>
    <xf numFmtId="0" fontId="45" fillId="0" borderId="0" xfId="0" quotePrefix="1" applyFont="1" applyAlignment="1">
      <alignment horizontal="center" vertical="center"/>
    </xf>
    <xf numFmtId="0" fontId="38" fillId="0" borderId="0" xfId="0" applyFont="1"/>
    <xf numFmtId="0" fontId="15" fillId="0" borderId="8" xfId="0" applyFont="1" applyBorder="1" applyAlignment="1">
      <alignment horizontal="center" vertical="center"/>
    </xf>
    <xf numFmtId="10" fontId="0" fillId="2" borderId="0" xfId="0" applyNumberFormat="1" applyFill="1" applyAlignment="1">
      <alignment horizontal="center" vertical="center"/>
    </xf>
    <xf numFmtId="9" fontId="16" fillId="0" borderId="0" xfId="0" applyNumberFormat="1" applyFont="1" applyAlignment="1">
      <alignment horizontal="center" vertical="center"/>
    </xf>
    <xf numFmtId="0" fontId="0" fillId="0" borderId="0" xfId="0" applyAlignment="1">
      <alignment horizontal="center" vertical="center"/>
    </xf>
    <xf numFmtId="0" fontId="38" fillId="0" borderId="0" xfId="0" quotePrefix="1" applyFont="1"/>
    <xf numFmtId="10" fontId="16" fillId="0" borderId="0" xfId="0" applyNumberFormat="1" applyFont="1" applyAlignment="1">
      <alignment horizontal="center" vertical="center"/>
    </xf>
    <xf numFmtId="10" fontId="45" fillId="0" borderId="0" xfId="0" applyNumberFormat="1" applyFont="1" applyAlignment="1">
      <alignment horizontal="center" vertical="center"/>
    </xf>
    <xf numFmtId="0" fontId="57" fillId="0" borderId="8" xfId="0" applyFont="1" applyBorder="1" applyAlignment="1">
      <alignment horizontal="center" vertical="center"/>
    </xf>
    <xf numFmtId="0" fontId="4" fillId="2" borderId="0" xfId="0" applyFont="1" applyFill="1" applyAlignment="1">
      <alignment horizontal="right"/>
    </xf>
    <xf numFmtId="37" fontId="4" fillId="0" borderId="0" xfId="0" applyNumberFormat="1" applyFont="1" applyAlignment="1">
      <alignment horizontal="right" vertical="center"/>
    </xf>
    <xf numFmtId="0" fontId="41" fillId="0" borderId="0" xfId="0" applyFont="1" applyAlignment="1">
      <alignment horizontal="center" vertical="center"/>
    </xf>
    <xf numFmtId="3" fontId="39" fillId="0" borderId="0" xfId="0" applyNumberFormat="1" applyFont="1" applyAlignment="1">
      <alignment horizontal="center" vertical="center"/>
    </xf>
    <xf numFmtId="165" fontId="40" fillId="0" borderId="0" xfId="1" applyNumberFormat="1" applyFont="1" applyAlignment="1">
      <alignment horizontal="center" vertical="center"/>
    </xf>
    <xf numFmtId="3" fontId="41" fillId="0" borderId="0" xfId="0" applyNumberFormat="1" applyFont="1" applyAlignment="1">
      <alignment horizontal="center" vertical="center"/>
    </xf>
    <xf numFmtId="0" fontId="39" fillId="0" borderId="4" xfId="0" applyFont="1" applyBorder="1" applyAlignment="1">
      <alignment horizontal="center" vertical="center"/>
    </xf>
    <xf numFmtId="0" fontId="32" fillId="0" borderId="0" xfId="0" applyFont="1" applyAlignment="1">
      <alignment horizontal="center" vertical="center"/>
    </xf>
    <xf numFmtId="165" fontId="0" fillId="0" borderId="0" xfId="1" applyNumberFormat="1" applyFont="1" applyAlignment="1">
      <alignment horizontal="center" vertical="center"/>
    </xf>
    <xf numFmtId="9" fontId="0" fillId="0" borderId="0" xfId="2" applyFont="1" applyAlignment="1">
      <alignment horizontal="center" vertical="center"/>
    </xf>
    <xf numFmtId="165" fontId="0" fillId="0" borderId="0" xfId="0" applyNumberFormat="1" applyAlignment="1">
      <alignment horizontal="center" vertical="center"/>
    </xf>
    <xf numFmtId="37" fontId="4" fillId="0" borderId="0" xfId="0" applyNumberFormat="1" applyFont="1" applyAlignment="1">
      <alignment horizontal="center" vertical="center"/>
    </xf>
    <xf numFmtId="9" fontId="0" fillId="0" borderId="0" xfId="1" applyNumberFormat="1" applyFont="1" applyAlignment="1">
      <alignment horizontal="center" vertical="center"/>
    </xf>
    <xf numFmtId="4" fontId="0" fillId="0" borderId="0" xfId="2" applyNumberFormat="1" applyFont="1"/>
    <xf numFmtId="9" fontId="15" fillId="0" borderId="0" xfId="2" applyFont="1"/>
    <xf numFmtId="0" fontId="20" fillId="0" borderId="0" xfId="0" applyFont="1" applyAlignment="1">
      <alignment horizontal="right" vertical="center"/>
    </xf>
    <xf numFmtId="3" fontId="5" fillId="0" borderId="0" xfId="0" applyNumberFormat="1" applyFont="1" applyAlignment="1">
      <alignment horizontal="right" vertical="center"/>
    </xf>
    <xf numFmtId="165" fontId="33" fillId="0" borderId="0" xfId="1" applyNumberFormat="1" applyFont="1" applyAlignment="1">
      <alignment horizontal="right" vertical="center"/>
    </xf>
    <xf numFmtId="3" fontId="20" fillId="0" borderId="0" xfId="0" applyNumberFormat="1" applyFont="1" applyAlignment="1">
      <alignment horizontal="right" vertical="center"/>
    </xf>
    <xf numFmtId="0" fontId="5" fillId="0" borderId="4" xfId="0" applyFont="1" applyBorder="1" applyAlignment="1">
      <alignment horizontal="right" vertical="center"/>
    </xf>
    <xf numFmtId="0" fontId="0" fillId="0" borderId="0" xfId="0" applyAlignment="1">
      <alignment horizontal="right" vertical="center"/>
    </xf>
    <xf numFmtId="0" fontId="7" fillId="0" borderId="0" xfId="0" applyFont="1" applyAlignment="1">
      <alignment horizontal="right" vertical="center"/>
    </xf>
    <xf numFmtId="0" fontId="32" fillId="0" borderId="0" xfId="0" applyFont="1" applyAlignment="1">
      <alignment horizontal="right" vertical="center"/>
    </xf>
    <xf numFmtId="165" fontId="0" fillId="0" borderId="0" xfId="1" applyNumberFormat="1" applyFont="1" applyAlignment="1">
      <alignment horizontal="right" vertical="center"/>
    </xf>
    <xf numFmtId="165" fontId="0" fillId="0" borderId="0" xfId="0" applyNumberFormat="1" applyAlignment="1">
      <alignment horizontal="right" vertical="center"/>
    </xf>
    <xf numFmtId="0" fontId="16" fillId="0" borderId="0" xfId="0" applyFont="1" applyAlignment="1">
      <alignment horizontal="right" vertical="center"/>
    </xf>
    <xf numFmtId="0" fontId="15" fillId="0" borderId="0" xfId="0" applyFont="1" applyAlignment="1">
      <alignment horizontal="right" vertical="center"/>
    </xf>
    <xf numFmtId="165" fontId="38" fillId="0" borderId="0" xfId="1" applyNumberFormat="1" applyFont="1" applyAlignment="1">
      <alignment horizontal="left" vertical="center"/>
    </xf>
    <xf numFmtId="3" fontId="0" fillId="2" borderId="0" xfId="2" applyNumberFormat="1" applyFont="1" applyFill="1" applyAlignment="1">
      <alignment horizontal="center" vertical="center"/>
    </xf>
    <xf numFmtId="10" fontId="16" fillId="2" borderId="0" xfId="0" applyNumberFormat="1" applyFont="1" applyFill="1" applyAlignment="1">
      <alignment horizontal="center" vertical="center"/>
    </xf>
    <xf numFmtId="3" fontId="44" fillId="3" borderId="0" xfId="0" applyNumberFormat="1" applyFont="1" applyFill="1" applyAlignment="1">
      <alignment horizontal="center" vertical="center"/>
    </xf>
    <xf numFmtId="0" fontId="38" fillId="0" borderId="0" xfId="0" applyFont="1" applyAlignment="1">
      <alignment vertical="center"/>
    </xf>
    <xf numFmtId="0" fontId="58" fillId="0" borderId="9" xfId="0" applyFont="1" applyBorder="1"/>
    <xf numFmtId="0" fontId="0" fillId="0" borderId="9" xfId="0" applyBorder="1"/>
    <xf numFmtId="0" fontId="4" fillId="2" borderId="0" xfId="0" applyFont="1" applyFill="1" applyAlignment="1">
      <alignment horizontal="left"/>
    </xf>
    <xf numFmtId="0" fontId="60" fillId="0" borderId="0" xfId="0" applyFont="1" applyAlignment="1">
      <alignment vertical="center"/>
    </xf>
    <xf numFmtId="9" fontId="4" fillId="0" borderId="0" xfId="0" applyNumberFormat="1" applyFont="1" applyAlignment="1">
      <alignment horizontal="right"/>
    </xf>
    <xf numFmtId="9" fontId="4" fillId="0" borderId="0" xfId="0" applyNumberFormat="1" applyFont="1" applyAlignment="1">
      <alignment horizontal="right" wrapText="1"/>
    </xf>
    <xf numFmtId="10" fontId="48" fillId="0" borderId="0" xfId="0" applyNumberFormat="1" applyFont="1" applyAlignment="1">
      <alignment horizontal="right" vertical="center"/>
    </xf>
    <xf numFmtId="10" fontId="48" fillId="0" borderId="0" xfId="0" applyNumberFormat="1" applyFont="1" applyBorder="1" applyAlignment="1">
      <alignment horizontal="right" vertical="center"/>
    </xf>
    <xf numFmtId="0" fontId="58" fillId="0" borderId="0" xfId="0" applyFont="1"/>
    <xf numFmtId="4" fontId="19" fillId="0" borderId="0" xfId="1" applyNumberFormat="1" applyFont="1"/>
    <xf numFmtId="0" fontId="5" fillId="0" borderId="0" xfId="0" applyFont="1" applyAlignment="1">
      <alignment horizontal="left"/>
    </xf>
    <xf numFmtId="4" fontId="5" fillId="2" borderId="0" xfId="0" applyNumberFormat="1" applyFont="1" applyFill="1" applyAlignment="1">
      <alignment horizontal="center" vertical="top"/>
    </xf>
    <xf numFmtId="4" fontId="16" fillId="0" borderId="0" xfId="0" applyNumberFormat="1" applyFont="1" applyAlignment="1">
      <alignment horizontal="right" vertical="center" wrapText="1"/>
    </xf>
    <xf numFmtId="0" fontId="2" fillId="0" borderId="3" xfId="0" applyFont="1" applyBorder="1" applyAlignment="1">
      <alignment horizontal="center" vertical="top"/>
    </xf>
    <xf numFmtId="14" fontId="2" fillId="0" borderId="2" xfId="0" applyNumberFormat="1" applyFont="1" applyBorder="1" applyAlignment="1">
      <alignment horizontal="center" vertical="top"/>
    </xf>
    <xf numFmtId="0" fontId="0" fillId="0" borderId="0" xfId="0" applyAlignment="1"/>
    <xf numFmtId="0" fontId="0" fillId="0" borderId="0" xfId="0" applyAlignment="1">
      <alignment horizontal="center" vertical="center"/>
    </xf>
    <xf numFmtId="165" fontId="45" fillId="0" borderId="0" xfId="0" applyNumberFormat="1" applyFont="1" applyAlignment="1">
      <alignment horizontal="center" vertical="center"/>
    </xf>
    <xf numFmtId="0" fontId="4" fillId="2" borderId="0" xfId="0" applyFont="1" applyFill="1" applyAlignment="1">
      <alignment vertical="top"/>
    </xf>
    <xf numFmtId="0" fontId="4" fillId="2" borderId="0" xfId="0" applyFont="1" applyFill="1" applyAlignment="1">
      <alignment horizontal="center" vertical="top"/>
    </xf>
    <xf numFmtId="10" fontId="4" fillId="2" borderId="0" xfId="0" applyNumberFormat="1" applyFont="1" applyFill="1" applyAlignment="1">
      <alignment horizontal="center" vertical="top"/>
    </xf>
    <xf numFmtId="167" fontId="4" fillId="2" borderId="0" xfId="0" applyNumberFormat="1" applyFont="1" applyFill="1" applyAlignment="1">
      <alignment horizontal="center" vertical="top"/>
    </xf>
    <xf numFmtId="0" fontId="1" fillId="0" borderId="0" xfId="0" applyFont="1"/>
    <xf numFmtId="0" fontId="1" fillId="0" borderId="0" xfId="0" applyFont="1" applyAlignment="1">
      <alignment horizontal="center" vertical="center"/>
    </xf>
    <xf numFmtId="0" fontId="1" fillId="0" borderId="0" xfId="0" applyFont="1" applyAlignment="1">
      <alignment horizontal="left" vertical="center"/>
    </xf>
    <xf numFmtId="9" fontId="17" fillId="0" borderId="0" xfId="0" applyNumberFormat="1" applyFont="1" applyAlignment="1">
      <alignment horizontal="center" vertical="center"/>
    </xf>
    <xf numFmtId="0" fontId="17" fillId="0" borderId="0" xfId="0" applyFont="1" applyAlignment="1">
      <alignment horizontal="center" vertical="center"/>
    </xf>
    <xf numFmtId="10" fontId="17" fillId="0" borderId="0" xfId="0" applyNumberFormat="1" applyFont="1" applyAlignment="1">
      <alignment horizontal="center" vertical="center"/>
    </xf>
    <xf numFmtId="10" fontId="17" fillId="0" borderId="0" xfId="0" applyNumberFormat="1" applyFont="1" applyAlignment="1">
      <alignment horizontal="center" vertical="center" wrapText="1"/>
    </xf>
    <xf numFmtId="167" fontId="0" fillId="0" borderId="0" xfId="0" applyNumberFormat="1"/>
    <xf numFmtId="10" fontId="1" fillId="0" borderId="0" xfId="0" applyNumberFormat="1" applyFont="1" applyAlignment="1">
      <alignment horizontal="center" vertical="center"/>
    </xf>
    <xf numFmtId="0" fontId="0" fillId="0" borderId="0" xfId="0" applyAlignment="1"/>
    <xf numFmtId="0" fontId="0" fillId="0" borderId="0" xfId="0" applyAlignment="1">
      <alignment horizontal="center" vertical="center"/>
    </xf>
    <xf numFmtId="10" fontId="4" fillId="2" borderId="0" xfId="0" applyNumberFormat="1" applyFont="1" applyFill="1" applyAlignment="1">
      <alignment horizontal="center"/>
    </xf>
    <xf numFmtId="165" fontId="64" fillId="0" borderId="0" xfId="1" applyNumberFormat="1" applyFont="1" applyFill="1" applyAlignment="1">
      <alignment horizontal="right" vertical="top"/>
    </xf>
    <xf numFmtId="0" fontId="62" fillId="0" borderId="0" xfId="0" applyFont="1" applyFill="1" applyAlignment="1">
      <alignment horizontal="center" vertical="center"/>
    </xf>
    <xf numFmtId="15" fontId="61" fillId="0" borderId="1" xfId="0" applyNumberFormat="1" applyFont="1" applyFill="1" applyBorder="1" applyAlignment="1">
      <alignment horizontal="center" vertical="center"/>
    </xf>
    <xf numFmtId="0" fontId="62" fillId="0" borderId="0" xfId="0" applyFont="1" applyFill="1" applyAlignment="1">
      <alignment horizontal="right"/>
    </xf>
    <xf numFmtId="0" fontId="63" fillId="0" borderId="0" xfId="0" applyFont="1" applyFill="1" applyAlignment="1">
      <alignment horizontal="right"/>
    </xf>
    <xf numFmtId="3" fontId="63" fillId="0" borderId="0" xfId="0" applyNumberFormat="1" applyFont="1" applyFill="1" applyAlignment="1">
      <alignment horizontal="right"/>
    </xf>
    <xf numFmtId="3" fontId="65" fillId="0" borderId="0" xfId="0" applyNumberFormat="1" applyFont="1" applyFill="1" applyAlignment="1">
      <alignment horizontal="right"/>
    </xf>
    <xf numFmtId="0" fontId="63" fillId="0" borderId="0" xfId="0" applyFont="1" applyFill="1" applyAlignment="1">
      <alignment horizontal="center"/>
    </xf>
    <xf numFmtId="0" fontId="65" fillId="0" borderId="0" xfId="0" applyFont="1" applyFill="1" applyAlignment="1">
      <alignment horizontal="left" wrapText="1"/>
    </xf>
    <xf numFmtId="0" fontId="65" fillId="0" borderId="2" xfId="0" applyFont="1" applyFill="1" applyBorder="1" applyAlignment="1">
      <alignment horizontal="right"/>
    </xf>
    <xf numFmtId="0" fontId="59" fillId="0" borderId="0" xfId="0" applyFont="1" applyFill="1" applyAlignment="1">
      <alignment horizontal="center" vertical="center"/>
    </xf>
    <xf numFmtId="15" fontId="61" fillId="0" borderId="0" xfId="0" applyNumberFormat="1" applyFont="1" applyFill="1" applyBorder="1" applyAlignment="1">
      <alignment horizontal="center" vertical="center"/>
    </xf>
    <xf numFmtId="3" fontId="62" fillId="0" borderId="0" xfId="0" applyNumberFormat="1" applyFont="1" applyFill="1" applyAlignment="1">
      <alignment horizontal="center" vertical="center"/>
    </xf>
    <xf numFmtId="165" fontId="62" fillId="0" borderId="0" xfId="0" applyNumberFormat="1" applyFont="1" applyFill="1" applyAlignment="1">
      <alignment horizontal="center" vertical="center"/>
    </xf>
    <xf numFmtId="3" fontId="62" fillId="0" borderId="7" xfId="0" applyNumberFormat="1" applyFont="1" applyFill="1" applyBorder="1" applyAlignment="1">
      <alignment horizontal="center" vertical="center"/>
    </xf>
    <xf numFmtId="10" fontId="45" fillId="0" borderId="7" xfId="0" applyNumberFormat="1" applyFont="1" applyBorder="1" applyAlignment="1">
      <alignment horizontal="center" vertical="center"/>
    </xf>
    <xf numFmtId="10" fontId="62" fillId="0" borderId="7" xfId="0" applyNumberFormat="1" applyFont="1" applyFill="1" applyBorder="1" applyAlignment="1">
      <alignment horizontal="center" vertical="center"/>
    </xf>
    <xf numFmtId="10" fontId="66" fillId="4" borderId="7" xfId="0" applyNumberFormat="1" applyFont="1" applyFill="1" applyBorder="1" applyAlignment="1">
      <alignment horizontal="center" vertical="center"/>
    </xf>
    <xf numFmtId="3" fontId="45" fillId="0" borderId="0" xfId="0" applyNumberFormat="1" applyFont="1" applyFill="1" applyAlignment="1">
      <alignment horizontal="center" vertical="center"/>
    </xf>
    <xf numFmtId="3" fontId="1" fillId="0" borderId="0" xfId="0" applyNumberFormat="1" applyFont="1" applyAlignment="1">
      <alignment horizontal="center" vertical="center"/>
    </xf>
    <xf numFmtId="0" fontId="38" fillId="0" borderId="0" xfId="0" applyFont="1" applyAlignment="1">
      <alignment horizontal="left" vertical="center"/>
    </xf>
    <xf numFmtId="9" fontId="4" fillId="0" borderId="0" xfId="0" applyNumberFormat="1" applyFont="1" applyAlignment="1">
      <alignment horizontal="center"/>
    </xf>
    <xf numFmtId="0" fontId="44" fillId="0" borderId="0" xfId="0" applyFont="1" applyAlignment="1">
      <alignment wrapText="1"/>
    </xf>
    <xf numFmtId="0" fontId="50" fillId="4" borderId="6" xfId="0" applyFont="1" applyFill="1" applyBorder="1" applyAlignment="1">
      <alignment horizontal="center" vertical="center"/>
    </xf>
    <xf numFmtId="0" fontId="49" fillId="4" borderId="2" xfId="0" applyFont="1" applyFill="1" applyBorder="1" applyAlignment="1">
      <alignment horizontal="center" vertical="center" wrapText="1"/>
    </xf>
    <xf numFmtId="10" fontId="45" fillId="4" borderId="0" xfId="0" applyNumberFormat="1" applyFont="1" applyFill="1" applyBorder="1" applyAlignment="1">
      <alignment horizontal="center" vertical="center"/>
    </xf>
    <xf numFmtId="3" fontId="46" fillId="4" borderId="0" xfId="0" applyNumberFormat="1" applyFont="1" applyFill="1" applyBorder="1" applyAlignment="1">
      <alignment horizontal="center"/>
    </xf>
    <xf numFmtId="165" fontId="47" fillId="4" borderId="0" xfId="1" applyNumberFormat="1" applyFont="1" applyFill="1" applyBorder="1" applyAlignment="1">
      <alignment horizontal="center" vertical="top"/>
    </xf>
    <xf numFmtId="3" fontId="48" fillId="4" borderId="0" xfId="0" applyNumberFormat="1" applyFont="1" applyFill="1" applyBorder="1" applyAlignment="1">
      <alignment horizontal="center"/>
    </xf>
    <xf numFmtId="0" fontId="48" fillId="4" borderId="0" xfId="0" applyFont="1" applyFill="1" applyBorder="1" applyAlignment="1">
      <alignment horizontal="center"/>
    </xf>
    <xf numFmtId="0" fontId="46" fillId="4" borderId="2" xfId="0" applyFont="1" applyFill="1" applyBorder="1" applyAlignment="1">
      <alignment horizontal="center" wrapText="1"/>
    </xf>
    <xf numFmtId="0" fontId="45" fillId="0" borderId="0" xfId="0" applyFont="1" applyAlignment="1">
      <alignment horizontal="left" vertical="center"/>
    </xf>
    <xf numFmtId="0" fontId="52" fillId="0" borderId="0" xfId="0" applyFont="1" applyAlignment="1">
      <alignment horizontal="left" vertical="center"/>
    </xf>
    <xf numFmtId="0" fontId="51" fillId="4" borderId="6" xfId="0" applyFont="1" applyFill="1" applyBorder="1" applyAlignment="1">
      <alignment horizontal="center" vertical="center"/>
    </xf>
    <xf numFmtId="0" fontId="51" fillId="0" borderId="6" xfId="0" applyFont="1" applyBorder="1" applyAlignment="1">
      <alignment horizontal="center" vertical="center"/>
    </xf>
    <xf numFmtId="0" fontId="67" fillId="4" borderId="2" xfId="0" applyFont="1" applyFill="1" applyBorder="1" applyAlignment="1">
      <alignment horizontal="center" vertical="center" wrapText="1"/>
    </xf>
    <xf numFmtId="0" fontId="51" fillId="0" borderId="2" xfId="0" applyFont="1" applyBorder="1" applyAlignment="1">
      <alignment horizontal="center" vertical="center"/>
    </xf>
    <xf numFmtId="10" fontId="1" fillId="4" borderId="0" xfId="0" applyNumberFormat="1" applyFont="1" applyFill="1" applyBorder="1" applyAlignment="1">
      <alignment horizontal="center" vertical="center"/>
    </xf>
    <xf numFmtId="3" fontId="42" fillId="4" borderId="0" xfId="0" applyNumberFormat="1" applyFont="1" applyFill="1" applyBorder="1" applyAlignment="1">
      <alignment horizontal="center"/>
    </xf>
    <xf numFmtId="3" fontId="42" fillId="0" borderId="0" xfId="0" applyNumberFormat="1" applyFont="1" applyAlignment="1">
      <alignment horizontal="center"/>
    </xf>
    <xf numFmtId="165" fontId="43" fillId="4" borderId="0" xfId="1" applyNumberFormat="1" applyFont="1" applyFill="1" applyBorder="1" applyAlignment="1">
      <alignment horizontal="center" vertical="top"/>
    </xf>
    <xf numFmtId="165" fontId="43" fillId="0" borderId="0" xfId="1" applyNumberFormat="1" applyFont="1" applyAlignment="1">
      <alignment horizontal="center" vertical="top"/>
    </xf>
    <xf numFmtId="3" fontId="44" fillId="4" borderId="0" xfId="0" applyNumberFormat="1" applyFont="1" applyFill="1" applyBorder="1" applyAlignment="1">
      <alignment horizontal="center"/>
    </xf>
    <xf numFmtId="3" fontId="44" fillId="0" borderId="0" xfId="0" applyNumberFormat="1" applyFont="1" applyAlignment="1">
      <alignment horizontal="center"/>
    </xf>
    <xf numFmtId="0" fontId="44" fillId="4" borderId="0" xfId="0" applyFont="1" applyFill="1" applyBorder="1" applyAlignment="1">
      <alignment horizontal="center"/>
    </xf>
    <xf numFmtId="10" fontId="17" fillId="0" borderId="0" xfId="0" applyNumberFormat="1" applyFont="1" applyAlignment="1">
      <alignment horizontal="center"/>
    </xf>
    <xf numFmtId="0" fontId="42" fillId="4" borderId="2" xfId="0" applyFont="1" applyFill="1" applyBorder="1" applyAlignment="1">
      <alignment horizontal="center" wrapText="1"/>
    </xf>
    <xf numFmtId="0" fontId="42" fillId="0" borderId="2" xfId="0" applyFont="1" applyBorder="1" applyAlignment="1">
      <alignment horizontal="center" wrapText="1"/>
    </xf>
    <xf numFmtId="0" fontId="68" fillId="0" borderId="0" xfId="0" applyFont="1" applyAlignment="1">
      <alignment horizontal="center" vertical="center"/>
    </xf>
    <xf numFmtId="0" fontId="68" fillId="0" borderId="0" xfId="0" applyFont="1" applyAlignment="1">
      <alignment horizontal="left" vertical="center"/>
    </xf>
    <xf numFmtId="0" fontId="69" fillId="0" borderId="0" xfId="0" applyFont="1" applyAlignment="1">
      <alignment horizontal="left" vertical="center"/>
    </xf>
    <xf numFmtId="0" fontId="70" fillId="0" borderId="0" xfId="0" applyFont="1" applyAlignment="1">
      <alignment horizontal="left" vertical="center"/>
    </xf>
    <xf numFmtId="0" fontId="68" fillId="0" borderId="0" xfId="0" applyFont="1" applyBorder="1" applyAlignment="1">
      <alignment horizontal="left" vertical="center"/>
    </xf>
    <xf numFmtId="0" fontId="68" fillId="0" borderId="0" xfId="0" applyFont="1" applyBorder="1" applyAlignment="1">
      <alignment horizontal="center" vertical="center"/>
    </xf>
    <xf numFmtId="3" fontId="71" fillId="7" borderId="0" xfId="0" applyNumberFormat="1" applyFont="1" applyFill="1" applyBorder="1" applyAlignment="1">
      <alignment horizontal="center" vertical="center"/>
    </xf>
    <xf numFmtId="3" fontId="71" fillId="8" borderId="0" xfId="0" applyNumberFormat="1" applyFont="1" applyFill="1" applyBorder="1" applyAlignment="1">
      <alignment horizontal="center" vertical="center"/>
    </xf>
    <xf numFmtId="3" fontId="71" fillId="5" borderId="0" xfId="0" applyNumberFormat="1" applyFont="1" applyFill="1" applyBorder="1" applyAlignment="1">
      <alignment horizontal="center" vertical="center"/>
    </xf>
    <xf numFmtId="167" fontId="71" fillId="5" borderId="0" xfId="0" applyNumberFormat="1" applyFont="1" applyFill="1" applyBorder="1" applyAlignment="1">
      <alignment horizontal="center" vertical="center"/>
    </xf>
    <xf numFmtId="167" fontId="71" fillId="7" borderId="0" xfId="0" applyNumberFormat="1" applyFont="1" applyFill="1" applyBorder="1" applyAlignment="1">
      <alignment horizontal="center" vertical="center"/>
    </xf>
    <xf numFmtId="167" fontId="71" fillId="8" borderId="0" xfId="0" applyNumberFormat="1" applyFont="1" applyFill="1" applyBorder="1" applyAlignment="1">
      <alignment horizontal="center" vertical="center"/>
    </xf>
    <xf numFmtId="3" fontId="71" fillId="6" borderId="0" xfId="0" applyNumberFormat="1" applyFont="1" applyFill="1" applyBorder="1" applyAlignment="1">
      <alignment horizontal="center" vertical="center"/>
    </xf>
    <xf numFmtId="167" fontId="71" fillId="6" borderId="0" xfId="0" applyNumberFormat="1" applyFont="1" applyFill="1" applyBorder="1" applyAlignment="1">
      <alignment horizontal="center" vertical="center"/>
    </xf>
    <xf numFmtId="0" fontId="73" fillId="0" borderId="0" xfId="0" applyFont="1" applyBorder="1" applyAlignment="1">
      <alignment horizontal="left" vertical="center"/>
    </xf>
    <xf numFmtId="0" fontId="73" fillId="0" borderId="0" xfId="0" applyFont="1" applyBorder="1" applyAlignment="1">
      <alignment horizontal="center" vertical="center"/>
    </xf>
    <xf numFmtId="3" fontId="73" fillId="0" borderId="0" xfId="0" applyNumberFormat="1" applyFont="1" applyBorder="1" applyAlignment="1">
      <alignment horizontal="center" vertical="center"/>
    </xf>
    <xf numFmtId="167" fontId="73" fillId="0" borderId="0" xfId="0" applyNumberFormat="1" applyFont="1" applyBorder="1" applyAlignment="1">
      <alignment horizontal="center" vertical="center"/>
    </xf>
    <xf numFmtId="4" fontId="68" fillId="0" borderId="0" xfId="0" applyNumberFormat="1" applyFont="1" applyAlignment="1">
      <alignment horizontal="center" vertical="center"/>
    </xf>
    <xf numFmtId="4" fontId="68" fillId="0" borderId="0" xfId="0" applyNumberFormat="1" applyFont="1" applyAlignment="1">
      <alignment horizontal="left" vertical="center"/>
    </xf>
    <xf numFmtId="4" fontId="69" fillId="0" borderId="0" xfId="0" applyNumberFormat="1" applyFont="1" applyAlignment="1">
      <alignment horizontal="left" vertical="center"/>
    </xf>
    <xf numFmtId="4" fontId="70" fillId="0" borderId="0" xfId="0" applyNumberFormat="1" applyFont="1" applyAlignment="1">
      <alignment horizontal="left" vertical="center"/>
    </xf>
    <xf numFmtId="0" fontId="4" fillId="0" borderId="0" xfId="0" applyFont="1" applyFill="1" applyAlignment="1">
      <alignment horizontal="left"/>
    </xf>
    <xf numFmtId="166" fontId="4" fillId="0" borderId="0" xfId="0" applyNumberFormat="1" applyFont="1" applyFill="1" applyAlignment="1">
      <alignment horizontal="right"/>
    </xf>
    <xf numFmtId="0" fontId="4" fillId="0" borderId="0" xfId="0" applyFont="1" applyFill="1" applyAlignment="1">
      <alignment horizontal="right"/>
    </xf>
    <xf numFmtId="0" fontId="4" fillId="0" borderId="0" xfId="0" applyFont="1" applyFill="1" applyAlignment="1">
      <alignment horizontal="right" wrapText="1"/>
    </xf>
    <xf numFmtId="166" fontId="4" fillId="2" borderId="0" xfId="0" applyNumberFormat="1" applyFont="1" applyFill="1" applyAlignment="1">
      <alignment horizontal="right"/>
    </xf>
    <xf numFmtId="0" fontId="4" fillId="4" borderId="0" xfId="0" applyFont="1" applyFill="1" applyAlignment="1">
      <alignment horizontal="left" wrapText="1"/>
    </xf>
    <xf numFmtId="166" fontId="4" fillId="4" borderId="0" xfId="0" applyNumberFormat="1" applyFont="1" applyFill="1" applyAlignment="1">
      <alignment horizontal="right" vertical="center"/>
    </xf>
    <xf numFmtId="4" fontId="76" fillId="0" borderId="0" xfId="0" applyNumberFormat="1" applyFont="1" applyAlignment="1">
      <alignment horizontal="left" vertical="center"/>
    </xf>
    <xf numFmtId="4" fontId="70" fillId="0" borderId="0" xfId="0" applyNumberFormat="1" applyFont="1" applyBorder="1" applyAlignment="1">
      <alignment horizontal="center" vertical="center"/>
    </xf>
    <xf numFmtId="4" fontId="77" fillId="0" borderId="0" xfId="0" applyNumberFormat="1" applyFont="1" applyBorder="1" applyAlignment="1">
      <alignment horizontal="center" vertical="center"/>
    </xf>
    <xf numFmtId="4" fontId="77" fillId="0" borderId="15" xfId="0" applyNumberFormat="1" applyFont="1" applyBorder="1" applyAlignment="1">
      <alignment horizontal="center" vertical="center"/>
    </xf>
    <xf numFmtId="4" fontId="70" fillId="0" borderId="15" xfId="0" applyNumberFormat="1" applyFont="1" applyBorder="1" applyAlignment="1">
      <alignment horizontal="center" vertical="center"/>
    </xf>
    <xf numFmtId="4" fontId="77" fillId="0" borderId="20" xfId="0" applyNumberFormat="1" applyFont="1" applyBorder="1" applyAlignment="1">
      <alignment horizontal="center" vertical="center"/>
    </xf>
    <xf numFmtId="4" fontId="70" fillId="0" borderId="22" xfId="0" applyNumberFormat="1" applyFont="1" applyBorder="1" applyAlignment="1">
      <alignment horizontal="center" vertical="center"/>
    </xf>
    <xf numFmtId="4" fontId="70" fillId="0" borderId="23" xfId="0" applyNumberFormat="1" applyFont="1" applyBorder="1" applyAlignment="1">
      <alignment horizontal="center" vertical="center"/>
    </xf>
    <xf numFmtId="4" fontId="77" fillId="0" borderId="22" xfId="0" applyNumberFormat="1" applyFont="1" applyBorder="1" applyAlignment="1">
      <alignment horizontal="center" vertical="center"/>
    </xf>
    <xf numFmtId="4" fontId="77" fillId="0" borderId="31" xfId="0" applyNumberFormat="1" applyFont="1" applyBorder="1" applyAlignment="1">
      <alignment horizontal="center" vertical="center"/>
    </xf>
    <xf numFmtId="4" fontId="77" fillId="0" borderId="23" xfId="0" applyNumberFormat="1" applyFont="1" applyBorder="1" applyAlignment="1">
      <alignment horizontal="center" vertical="center"/>
    </xf>
    <xf numFmtId="4" fontId="77" fillId="0" borderId="14" xfId="0" applyNumberFormat="1" applyFont="1" applyBorder="1" applyAlignment="1">
      <alignment horizontal="center" vertical="center"/>
    </xf>
    <xf numFmtId="4" fontId="68" fillId="10" borderId="0" xfId="0" applyNumberFormat="1" applyFont="1" applyFill="1" applyBorder="1" applyAlignment="1">
      <alignment horizontal="left" vertical="center"/>
    </xf>
    <xf numFmtId="4" fontId="68" fillId="10" borderId="37" xfId="0" applyNumberFormat="1" applyFont="1" applyFill="1" applyBorder="1" applyAlignment="1">
      <alignment horizontal="left" vertical="center"/>
    </xf>
    <xf numFmtId="4" fontId="68" fillId="10" borderId="40" xfId="0" applyNumberFormat="1" applyFont="1" applyFill="1" applyBorder="1" applyAlignment="1">
      <alignment horizontal="left" vertical="center"/>
    </xf>
    <xf numFmtId="4" fontId="68" fillId="10" borderId="41" xfId="0" applyNumberFormat="1" applyFont="1" applyFill="1" applyBorder="1" applyAlignment="1">
      <alignment horizontal="left" vertical="center"/>
    </xf>
    <xf numFmtId="4" fontId="68" fillId="10" borderId="25" xfId="0" applyNumberFormat="1" applyFont="1" applyFill="1" applyBorder="1" applyAlignment="1">
      <alignment horizontal="left" vertical="center"/>
    </xf>
    <xf numFmtId="4" fontId="68" fillId="10" borderId="26" xfId="0" applyNumberFormat="1" applyFont="1" applyFill="1" applyBorder="1" applyAlignment="1">
      <alignment horizontal="left" vertical="center"/>
    </xf>
    <xf numFmtId="4" fontId="68" fillId="10" borderId="19" xfId="0" applyNumberFormat="1" applyFont="1" applyFill="1" applyBorder="1" applyAlignment="1">
      <alignment horizontal="left" vertical="center"/>
    </xf>
    <xf numFmtId="4" fontId="68" fillId="10" borderId="20" xfId="0" applyNumberFormat="1" applyFont="1" applyFill="1" applyBorder="1" applyAlignment="1">
      <alignment horizontal="left" vertical="center"/>
    </xf>
    <xf numFmtId="4" fontId="70" fillId="0" borderId="16" xfId="0" applyNumberFormat="1" applyFont="1" applyBorder="1" applyAlignment="1">
      <alignment horizontal="center" vertical="center"/>
    </xf>
    <xf numFmtId="4" fontId="70" fillId="0" borderId="17" xfId="0" applyNumberFormat="1" applyFont="1" applyBorder="1" applyAlignment="1">
      <alignment horizontal="center" vertical="center"/>
    </xf>
    <xf numFmtId="4" fontId="77" fillId="0" borderId="49" xfId="0" applyNumberFormat="1" applyFont="1" applyBorder="1" applyAlignment="1">
      <alignment horizontal="center" vertical="center"/>
    </xf>
    <xf numFmtId="4" fontId="77" fillId="0" borderId="16" xfId="0" applyNumberFormat="1" applyFont="1" applyBorder="1" applyAlignment="1">
      <alignment horizontal="center" vertical="center"/>
    </xf>
    <xf numFmtId="4" fontId="77" fillId="0" borderId="18" xfId="0" applyNumberFormat="1" applyFont="1" applyBorder="1" applyAlignment="1">
      <alignment horizontal="center" vertical="center"/>
    </xf>
    <xf numFmtId="4" fontId="68" fillId="10" borderId="22" xfId="0" applyNumberFormat="1" applyFont="1" applyFill="1" applyBorder="1" applyAlignment="1">
      <alignment horizontal="left" vertical="center"/>
    </xf>
    <xf numFmtId="4" fontId="68" fillId="10" borderId="47" xfId="0" applyNumberFormat="1" applyFont="1" applyFill="1" applyBorder="1" applyAlignment="1">
      <alignment horizontal="left" vertical="center"/>
    </xf>
    <xf numFmtId="4" fontId="79" fillId="0" borderId="42" xfId="0" applyNumberFormat="1" applyFont="1" applyBorder="1" applyAlignment="1">
      <alignment horizontal="center" vertical="center"/>
    </xf>
    <xf numFmtId="4" fontId="79" fillId="0" borderId="43" xfId="0" applyNumberFormat="1" applyFont="1" applyBorder="1" applyAlignment="1">
      <alignment horizontal="center" vertical="center"/>
    </xf>
    <xf numFmtId="4" fontId="79" fillId="0" borderId="44" xfId="0" applyNumberFormat="1" applyFont="1" applyBorder="1" applyAlignment="1">
      <alignment horizontal="center" vertical="center"/>
    </xf>
    <xf numFmtId="4" fontId="78" fillId="0" borderId="45" xfId="0" applyNumberFormat="1" applyFont="1" applyBorder="1" applyAlignment="1">
      <alignment horizontal="center" vertical="center"/>
    </xf>
    <xf numFmtId="4" fontId="78" fillId="0" borderId="43" xfId="0" applyNumberFormat="1" applyFont="1" applyBorder="1" applyAlignment="1">
      <alignment horizontal="center" vertical="center"/>
    </xf>
    <xf numFmtId="4" fontId="78" fillId="0" borderId="44" xfId="0" applyNumberFormat="1" applyFont="1" applyBorder="1" applyAlignment="1">
      <alignment horizontal="center" vertical="center"/>
    </xf>
    <xf numFmtId="0" fontId="38" fillId="11" borderId="38" xfId="0" applyFont="1" applyFill="1" applyBorder="1" applyAlignment="1">
      <alignment horizontal="center" vertical="center" wrapText="1"/>
    </xf>
    <xf numFmtId="0" fontId="38" fillId="11" borderId="57" xfId="0" applyFont="1" applyFill="1" applyBorder="1" applyAlignment="1">
      <alignment horizontal="center" vertical="center" wrapText="1"/>
    </xf>
    <xf numFmtId="0" fontId="62" fillId="9" borderId="58" xfId="0" applyFont="1" applyFill="1" applyBorder="1" applyAlignment="1">
      <alignment horizontal="center" vertical="center" wrapText="1"/>
    </xf>
    <xf numFmtId="0" fontId="62" fillId="9" borderId="38" xfId="0" applyFont="1" applyFill="1" applyBorder="1" applyAlignment="1">
      <alignment horizontal="center" vertical="center" wrapText="1"/>
    </xf>
    <xf numFmtId="0" fontId="62" fillId="9" borderId="39" xfId="0" applyFont="1" applyFill="1" applyBorder="1" applyAlignment="1">
      <alignment horizontal="center" vertical="center" wrapText="1"/>
    </xf>
    <xf numFmtId="4" fontId="84" fillId="0" borderId="0" xfId="0" applyNumberFormat="1" applyFont="1" applyAlignment="1">
      <alignment horizontal="left" vertical="center"/>
    </xf>
    <xf numFmtId="10" fontId="70" fillId="0" borderId="22" xfId="0" applyNumberFormat="1" applyFont="1" applyBorder="1" applyAlignment="1">
      <alignment horizontal="center" vertical="center"/>
    </xf>
    <xf numFmtId="10" fontId="70" fillId="0" borderId="23" xfId="0" applyNumberFormat="1" applyFont="1" applyBorder="1" applyAlignment="1">
      <alignment horizontal="center" vertical="center"/>
    </xf>
    <xf numFmtId="10" fontId="77" fillId="0" borderId="31" xfId="0" applyNumberFormat="1" applyFont="1" applyBorder="1" applyAlignment="1">
      <alignment horizontal="center" vertical="center"/>
    </xf>
    <xf numFmtId="10" fontId="77" fillId="0" borderId="22" xfId="0" applyNumberFormat="1" applyFont="1" applyBorder="1" applyAlignment="1">
      <alignment horizontal="center" vertical="center"/>
    </xf>
    <xf numFmtId="10" fontId="77" fillId="0" borderId="24" xfId="0" applyNumberFormat="1" applyFont="1" applyBorder="1" applyAlignment="1">
      <alignment horizontal="center" vertical="center"/>
    </xf>
    <xf numFmtId="4" fontId="68" fillId="10" borderId="40" xfId="0" applyNumberFormat="1" applyFont="1" applyFill="1" applyBorder="1" applyAlignment="1">
      <alignment horizontal="left" vertical="center"/>
    </xf>
    <xf numFmtId="4" fontId="68" fillId="10" borderId="0" xfId="0" applyNumberFormat="1" applyFont="1" applyFill="1" applyBorder="1" applyAlignment="1">
      <alignment horizontal="left" vertical="center"/>
    </xf>
    <xf numFmtId="4" fontId="68" fillId="10" borderId="41" xfId="0" applyNumberFormat="1" applyFont="1" applyFill="1" applyBorder="1" applyAlignment="1">
      <alignment horizontal="left" vertical="center"/>
    </xf>
    <xf numFmtId="4" fontId="68" fillId="10" borderId="19" xfId="0" applyNumberFormat="1" applyFont="1" applyFill="1" applyBorder="1" applyAlignment="1">
      <alignment horizontal="left" vertical="center"/>
    </xf>
    <xf numFmtId="4" fontId="68" fillId="10" borderId="37" xfId="0" applyNumberFormat="1" applyFont="1" applyFill="1" applyBorder="1" applyAlignment="1">
      <alignment horizontal="left" vertical="center"/>
    </xf>
    <xf numFmtId="4" fontId="85" fillId="0" borderId="0" xfId="0" applyNumberFormat="1" applyFont="1" applyAlignment="1">
      <alignment horizontal="left" vertical="center"/>
    </xf>
    <xf numFmtId="0" fontId="68" fillId="0" borderId="0" xfId="0" applyFont="1"/>
    <xf numFmtId="0" fontId="68" fillId="10" borderId="0" xfId="0" applyFont="1" applyFill="1"/>
    <xf numFmtId="0" fontId="35" fillId="10" borderId="0" xfId="0" applyFont="1" applyFill="1"/>
    <xf numFmtId="0" fontId="70" fillId="10" borderId="0" xfId="0" applyFont="1" applyFill="1"/>
    <xf numFmtId="0" fontId="69" fillId="0" borderId="0" xfId="0" applyFont="1"/>
    <xf numFmtId="0" fontId="70" fillId="0" borderId="0" xfId="0" applyFont="1" applyFill="1"/>
    <xf numFmtId="0" fontId="70" fillId="0" borderId="0" xfId="0" applyFont="1"/>
    <xf numFmtId="10" fontId="68" fillId="2" borderId="0" xfId="0" applyNumberFormat="1" applyFont="1" applyFill="1" applyAlignment="1">
      <alignment horizontal="center" vertical="center"/>
    </xf>
    <xf numFmtId="0" fontId="37" fillId="0" borderId="1" xfId="0" applyFont="1" applyBorder="1" applyAlignment="1">
      <alignment horizontal="center" vertical="center"/>
    </xf>
    <xf numFmtId="0" fontId="76" fillId="0" borderId="0" xfId="0" applyFont="1"/>
    <xf numFmtId="10" fontId="68" fillId="2" borderId="7" xfId="0" applyNumberFormat="1" applyFont="1" applyFill="1" applyBorder="1" applyAlignment="1">
      <alignment horizontal="center" vertical="center"/>
    </xf>
    <xf numFmtId="0" fontId="79" fillId="4" borderId="7" xfId="0" applyFont="1" applyFill="1" applyBorder="1" applyAlignment="1">
      <alignment horizontal="left" vertical="center"/>
    </xf>
    <xf numFmtId="0" fontId="68" fillId="0" borderId="0" xfId="0" applyFont="1" applyFill="1" applyAlignment="1">
      <alignment horizontal="left" vertical="center"/>
    </xf>
    <xf numFmtId="10" fontId="68" fillId="0" borderId="0" xfId="0" applyNumberFormat="1" applyFont="1" applyFill="1" applyBorder="1" applyAlignment="1">
      <alignment horizontal="center" vertical="center"/>
    </xf>
    <xf numFmtId="10" fontId="68" fillId="0" borderId="63" xfId="0" applyNumberFormat="1" applyFont="1" applyFill="1" applyBorder="1" applyAlignment="1">
      <alignment horizontal="center" vertical="center"/>
    </xf>
    <xf numFmtId="10" fontId="79" fillId="4" borderId="7" xfId="0" applyNumberFormat="1" applyFont="1" applyFill="1" applyBorder="1" applyAlignment="1">
      <alignment horizontal="center" vertical="center"/>
    </xf>
    <xf numFmtId="3" fontId="68" fillId="0" borderId="0" xfId="0" applyNumberFormat="1" applyFont="1" applyFill="1" applyBorder="1" applyAlignment="1">
      <alignment horizontal="center" vertical="center"/>
    </xf>
    <xf numFmtId="3" fontId="68" fillId="0" borderId="63" xfId="0" applyNumberFormat="1" applyFont="1" applyFill="1" applyBorder="1" applyAlignment="1">
      <alignment horizontal="center" vertical="center"/>
    </xf>
    <xf numFmtId="0" fontId="68" fillId="0" borderId="7" xfId="0" applyFont="1" applyFill="1" applyBorder="1" applyAlignment="1">
      <alignment horizontal="left" vertical="center"/>
    </xf>
    <xf numFmtId="0" fontId="68" fillId="0" borderId="0" xfId="0" applyFont="1" applyBorder="1"/>
    <xf numFmtId="0" fontId="35" fillId="4" borderId="4" xfId="0" applyFont="1" applyFill="1" applyBorder="1" applyAlignment="1">
      <alignment horizontal="left" vertical="center"/>
    </xf>
    <xf numFmtId="0" fontId="35" fillId="4" borderId="4" xfId="0" applyFont="1" applyFill="1" applyBorder="1" applyAlignment="1">
      <alignment horizontal="center" vertical="center"/>
    </xf>
    <xf numFmtId="0" fontId="35" fillId="0" borderId="4" xfId="0" applyFont="1" applyFill="1" applyBorder="1" applyAlignment="1">
      <alignment horizontal="left" vertical="center"/>
    </xf>
    <xf numFmtId="0" fontId="35" fillId="0" borderId="4" xfId="0" applyFont="1" applyFill="1" applyBorder="1" applyAlignment="1">
      <alignment horizontal="center" vertical="center"/>
    </xf>
    <xf numFmtId="3" fontId="70" fillId="0" borderId="0" xfId="0" applyNumberFormat="1" applyFont="1" applyAlignment="1">
      <alignment horizontal="center" vertical="center"/>
    </xf>
    <xf numFmtId="3" fontId="70" fillId="0" borderId="0" xfId="0" applyNumberFormat="1" applyFont="1" applyAlignment="1">
      <alignment horizontal="center"/>
    </xf>
    <xf numFmtId="3" fontId="70" fillId="0" borderId="7" xfId="0" applyNumberFormat="1" applyFont="1" applyBorder="1" applyAlignment="1">
      <alignment horizontal="center"/>
    </xf>
    <xf numFmtId="3" fontId="68" fillId="0" borderId="7" xfId="0" applyNumberFormat="1" applyFont="1" applyFill="1" applyBorder="1" applyAlignment="1">
      <alignment horizontal="center" vertical="center"/>
    </xf>
    <xf numFmtId="0" fontId="35" fillId="0" borderId="0" xfId="0" applyFont="1" applyBorder="1"/>
    <xf numFmtId="15" fontId="35" fillId="0" borderId="4" xfId="0" applyNumberFormat="1" applyFont="1" applyFill="1" applyBorder="1" applyAlignment="1">
      <alignment horizontal="center" vertical="center"/>
    </xf>
    <xf numFmtId="10" fontId="68" fillId="0" borderId="0" xfId="0" applyNumberFormat="1" applyFont="1" applyAlignment="1">
      <alignment horizontal="center" vertical="center"/>
    </xf>
    <xf numFmtId="168" fontId="68" fillId="2" borderId="0" xfId="0" applyNumberFormat="1" applyFont="1" applyFill="1" applyAlignment="1">
      <alignment horizontal="center" vertical="center"/>
    </xf>
    <xf numFmtId="10" fontId="70" fillId="0" borderId="0" xfId="0" applyNumberFormat="1" applyFont="1"/>
    <xf numFmtId="168" fontId="68" fillId="0" borderId="0" xfId="0" applyNumberFormat="1" applyFont="1" applyAlignment="1">
      <alignment horizontal="center" vertical="center"/>
    </xf>
    <xf numFmtId="169" fontId="68" fillId="0" borderId="0" xfId="0" applyNumberFormat="1" applyFont="1" applyAlignment="1">
      <alignment horizontal="center" vertical="center"/>
    </xf>
    <xf numFmtId="0" fontId="68" fillId="0" borderId="0" xfId="0" quotePrefix="1" applyFont="1"/>
    <xf numFmtId="0" fontId="68" fillId="0" borderId="64" xfId="0" applyFont="1" applyFill="1" applyBorder="1"/>
    <xf numFmtId="0" fontId="68" fillId="0" borderId="68" xfId="0" applyFont="1" applyFill="1" applyBorder="1"/>
    <xf numFmtId="0" fontId="70" fillId="13" borderId="11" xfId="0" applyFont="1" applyFill="1" applyBorder="1" applyAlignment="1">
      <alignment horizontal="center" vertical="center" wrapText="1"/>
    </xf>
    <xf numFmtId="0" fontId="70" fillId="13" borderId="12" xfId="0" applyFont="1" applyFill="1" applyBorder="1" applyAlignment="1">
      <alignment horizontal="center" vertical="center" wrapText="1"/>
    </xf>
    <xf numFmtId="0" fontId="70" fillId="13" borderId="13" xfId="0" applyFont="1" applyFill="1" applyBorder="1" applyAlignment="1">
      <alignment horizontal="center" vertical="center" wrapText="1"/>
    </xf>
    <xf numFmtId="0" fontId="77" fillId="9" borderId="11" xfId="0" applyFont="1" applyFill="1" applyBorder="1" applyAlignment="1">
      <alignment horizontal="center" vertical="center" wrapText="1"/>
    </xf>
    <xf numFmtId="0" fontId="77" fillId="9" borderId="12" xfId="0" applyFont="1" applyFill="1" applyBorder="1" applyAlignment="1">
      <alignment horizontal="center" vertical="center" wrapText="1"/>
    </xf>
    <xf numFmtId="0" fontId="77" fillId="9" borderId="13" xfId="0" applyFont="1" applyFill="1" applyBorder="1" applyAlignment="1">
      <alignment horizontal="center" vertical="center" wrapText="1"/>
    </xf>
    <xf numFmtId="0" fontId="68" fillId="0" borderId="64" xfId="0" applyFont="1" applyBorder="1"/>
    <xf numFmtId="0" fontId="68" fillId="0" borderId="14" xfId="0" applyFont="1" applyBorder="1"/>
    <xf numFmtId="0" fontId="68" fillId="0" borderId="15" xfId="0" applyFont="1" applyBorder="1"/>
    <xf numFmtId="0" fontId="35" fillId="0" borderId="68" xfId="0" applyFont="1" applyBorder="1"/>
    <xf numFmtId="170" fontId="70" fillId="0" borderId="14" xfId="0" applyNumberFormat="1" applyFont="1" applyBorder="1" applyAlignment="1">
      <alignment horizontal="center" vertical="center"/>
    </xf>
    <xf numFmtId="170" fontId="70" fillId="0" borderId="0" xfId="0" applyNumberFormat="1" applyFont="1" applyBorder="1" applyAlignment="1">
      <alignment horizontal="center" vertical="center"/>
    </xf>
    <xf numFmtId="170" fontId="70" fillId="0" borderId="15" xfId="0" applyNumberFormat="1" applyFont="1" applyBorder="1" applyAlignment="1">
      <alignment horizontal="center" vertical="center"/>
    </xf>
    <xf numFmtId="170" fontId="77" fillId="0" borderId="14" xfId="0" applyNumberFormat="1" applyFont="1" applyBorder="1" applyAlignment="1">
      <alignment horizontal="center" vertical="center"/>
    </xf>
    <xf numFmtId="170" fontId="77" fillId="0" borderId="0" xfId="0" applyNumberFormat="1" applyFont="1" applyBorder="1" applyAlignment="1">
      <alignment horizontal="center" vertical="center"/>
    </xf>
    <xf numFmtId="170" fontId="77" fillId="0" borderId="15" xfId="0" applyNumberFormat="1" applyFont="1" applyBorder="1" applyAlignment="1">
      <alignment horizontal="center" vertical="center"/>
    </xf>
    <xf numFmtId="0" fontId="68" fillId="0" borderId="68" xfId="0" applyFont="1" applyBorder="1"/>
    <xf numFmtId="171" fontId="68" fillId="0" borderId="14" xfId="0" applyNumberFormat="1" applyFont="1" applyBorder="1" applyAlignment="1">
      <alignment horizontal="center" vertical="center"/>
    </xf>
    <xf numFmtId="171" fontId="68" fillId="0" borderId="0" xfId="0" applyNumberFormat="1" applyFont="1" applyBorder="1" applyAlignment="1">
      <alignment horizontal="center" vertical="center"/>
    </xf>
    <xf numFmtId="171" fontId="68" fillId="0" borderId="15" xfId="0" applyNumberFormat="1" applyFont="1" applyBorder="1" applyAlignment="1">
      <alignment horizontal="center" vertical="center"/>
    </xf>
    <xf numFmtId="4" fontId="68" fillId="0" borderId="14" xfId="0" applyNumberFormat="1" applyFont="1" applyBorder="1" applyAlignment="1">
      <alignment horizontal="center" vertical="center"/>
    </xf>
    <xf numFmtId="4" fontId="68" fillId="0" borderId="0" xfId="0" applyNumberFormat="1" applyFont="1" applyBorder="1" applyAlignment="1">
      <alignment horizontal="center" vertical="center"/>
    </xf>
    <xf numFmtId="4" fontId="68" fillId="0" borderId="15" xfId="0" applyNumberFormat="1" applyFont="1" applyBorder="1" applyAlignment="1">
      <alignment horizontal="center" vertical="center"/>
    </xf>
    <xf numFmtId="0" fontId="35" fillId="0" borderId="69" xfId="0" applyFont="1" applyBorder="1"/>
    <xf numFmtId="10" fontId="70" fillId="0" borderId="70" xfId="0" applyNumberFormat="1" applyFont="1" applyBorder="1" applyAlignment="1">
      <alignment horizontal="center" vertical="center"/>
    </xf>
    <xf numFmtId="10" fontId="70" fillId="0" borderId="7" xfId="0" applyNumberFormat="1" applyFont="1" applyBorder="1" applyAlignment="1">
      <alignment horizontal="center" vertical="center"/>
    </xf>
    <xf numFmtId="10" fontId="70" fillId="0" borderId="71" xfId="0" applyNumberFormat="1" applyFont="1" applyBorder="1" applyAlignment="1">
      <alignment horizontal="center" vertical="center"/>
    </xf>
    <xf numFmtId="10" fontId="77" fillId="0" borderId="70" xfId="0" applyNumberFormat="1" applyFont="1" applyBorder="1" applyAlignment="1">
      <alignment horizontal="center" vertical="center"/>
    </xf>
    <xf numFmtId="10" fontId="77" fillId="0" borderId="7" xfId="0" applyNumberFormat="1" applyFont="1" applyBorder="1" applyAlignment="1">
      <alignment horizontal="center" vertical="center"/>
    </xf>
    <xf numFmtId="10" fontId="77" fillId="0" borderId="71" xfId="0" applyNumberFormat="1" applyFont="1" applyBorder="1" applyAlignment="1">
      <alignment horizontal="center" vertical="center"/>
    </xf>
    <xf numFmtId="168" fontId="68" fillId="0" borderId="14" xfId="0" applyNumberFormat="1" applyFont="1" applyBorder="1" applyAlignment="1">
      <alignment horizontal="center" vertical="center"/>
    </xf>
    <xf numFmtId="168" fontId="68" fillId="0" borderId="0" xfId="0" applyNumberFormat="1" applyFont="1" applyBorder="1" applyAlignment="1">
      <alignment horizontal="center" vertical="center"/>
    </xf>
    <xf numFmtId="168" fontId="68" fillId="0" borderId="15" xfId="0" applyNumberFormat="1" applyFont="1" applyBorder="1" applyAlignment="1">
      <alignment horizontal="center" vertical="center"/>
    </xf>
    <xf numFmtId="10" fontId="68" fillId="0" borderId="0" xfId="0" applyNumberFormat="1" applyFont="1" applyBorder="1" applyAlignment="1">
      <alignment horizontal="center" vertical="center"/>
    </xf>
    <xf numFmtId="10" fontId="68" fillId="0" borderId="15" xfId="0" applyNumberFormat="1" applyFont="1" applyBorder="1" applyAlignment="1">
      <alignment horizontal="center" vertical="center"/>
    </xf>
    <xf numFmtId="10" fontId="68" fillId="0" borderId="14" xfId="0" applyNumberFormat="1" applyFont="1" applyBorder="1" applyAlignment="1">
      <alignment horizontal="center" vertical="center"/>
    </xf>
    <xf numFmtId="168" fontId="70" fillId="0" borderId="15" xfId="0" applyNumberFormat="1" applyFont="1" applyBorder="1" applyAlignment="1">
      <alignment horizontal="center" vertical="center"/>
    </xf>
    <xf numFmtId="168" fontId="77" fillId="0" borderId="14" xfId="0" applyNumberFormat="1" applyFont="1" applyBorder="1" applyAlignment="1">
      <alignment horizontal="center" vertical="center"/>
    </xf>
    <xf numFmtId="168" fontId="77" fillId="0" borderId="0" xfId="0" applyNumberFormat="1" applyFont="1" applyBorder="1" applyAlignment="1">
      <alignment horizontal="center" vertical="center"/>
    </xf>
    <xf numFmtId="168" fontId="77" fillId="0" borderId="15" xfId="0" applyNumberFormat="1" applyFont="1" applyBorder="1" applyAlignment="1">
      <alignment horizontal="center" vertical="center"/>
    </xf>
    <xf numFmtId="0" fontId="87" fillId="0" borderId="0" xfId="0" applyFont="1"/>
    <xf numFmtId="170" fontId="68" fillId="0" borderId="0" xfId="0" applyNumberFormat="1" applyFont="1" applyAlignment="1">
      <alignment horizontal="center" vertical="center"/>
    </xf>
    <xf numFmtId="170" fontId="68" fillId="0" borderId="0" xfId="0" applyNumberFormat="1" applyFont="1" applyFill="1" applyAlignment="1">
      <alignment horizontal="center" vertical="center"/>
    </xf>
    <xf numFmtId="170" fontId="68" fillId="2" borderId="7" xfId="0" applyNumberFormat="1" applyFont="1" applyFill="1" applyBorder="1" applyAlignment="1">
      <alignment horizontal="center" vertical="center"/>
    </xf>
    <xf numFmtId="168" fontId="70" fillId="0" borderId="0" xfId="0" applyNumberFormat="1" applyFont="1" applyAlignment="1">
      <alignment horizontal="left" vertical="center"/>
    </xf>
    <xf numFmtId="168" fontId="70" fillId="0" borderId="72" xfId="0" applyNumberFormat="1" applyFont="1" applyBorder="1" applyAlignment="1">
      <alignment horizontal="center" vertical="center"/>
    </xf>
    <xf numFmtId="168" fontId="70" fillId="0" borderId="63" xfId="0" applyNumberFormat="1" applyFont="1" applyBorder="1" applyAlignment="1">
      <alignment horizontal="center" vertical="center"/>
    </xf>
    <xf numFmtId="10" fontId="68" fillId="13" borderId="68" xfId="0" applyNumberFormat="1" applyFont="1" applyFill="1" applyBorder="1" applyAlignment="1">
      <alignment horizontal="center" vertical="center"/>
    </xf>
    <xf numFmtId="10" fontId="68" fillId="9" borderId="68" xfId="0" applyNumberFormat="1" applyFont="1" applyFill="1" applyBorder="1" applyAlignment="1">
      <alignment horizontal="center" vertical="center"/>
    </xf>
    <xf numFmtId="170" fontId="68" fillId="13" borderId="69" xfId="0" applyNumberFormat="1" applyFont="1" applyFill="1" applyBorder="1" applyAlignment="1">
      <alignment horizontal="center" vertical="center"/>
    </xf>
    <xf numFmtId="170" fontId="68" fillId="9" borderId="69" xfId="0" applyNumberFormat="1" applyFont="1" applyFill="1" applyBorder="1" applyAlignment="1">
      <alignment horizontal="center" vertical="center"/>
    </xf>
    <xf numFmtId="0" fontId="74" fillId="0" borderId="0" xfId="0" applyFont="1" applyAlignment="1">
      <alignment horizontal="left" vertical="center"/>
    </xf>
    <xf numFmtId="0" fontId="73" fillId="0" borderId="0" xfId="0" applyFont="1" applyAlignment="1">
      <alignment horizontal="center" vertical="center"/>
    </xf>
    <xf numFmtId="10" fontId="73" fillId="0" borderId="0" xfId="0" applyNumberFormat="1" applyFont="1" applyAlignment="1">
      <alignment horizontal="center" vertical="center"/>
    </xf>
    <xf numFmtId="168" fontId="68" fillId="0" borderId="0" xfId="0" applyNumberFormat="1" applyFont="1"/>
    <xf numFmtId="0" fontId="73" fillId="10" borderId="73" xfId="0" applyFont="1" applyFill="1" applyBorder="1"/>
    <xf numFmtId="0" fontId="73" fillId="10" borderId="74" xfId="0" applyFont="1" applyFill="1" applyBorder="1"/>
    <xf numFmtId="0" fontId="73" fillId="10" borderId="75" xfId="0" applyFont="1" applyFill="1" applyBorder="1"/>
    <xf numFmtId="0" fontId="73" fillId="10" borderId="76" xfId="0" applyFont="1" applyFill="1" applyBorder="1"/>
    <xf numFmtId="0" fontId="73" fillId="10" borderId="0" xfId="0" applyFont="1" applyFill="1" applyBorder="1"/>
    <xf numFmtId="0" fontId="73" fillId="10" borderId="77" xfId="0" applyFont="1" applyFill="1" applyBorder="1"/>
    <xf numFmtId="0" fontId="73" fillId="10" borderId="78" xfId="0" applyFont="1" applyFill="1" applyBorder="1"/>
    <xf numFmtId="0" fontId="73" fillId="10" borderId="79" xfId="0" applyFont="1" applyFill="1" applyBorder="1"/>
    <xf numFmtId="0" fontId="73" fillId="10" borderId="80" xfId="0" applyFont="1" applyFill="1" applyBorder="1"/>
    <xf numFmtId="169" fontId="68" fillId="2" borderId="7" xfId="0" applyNumberFormat="1" applyFont="1" applyFill="1" applyBorder="1" applyAlignment="1">
      <alignment horizontal="center" vertical="center"/>
    </xf>
    <xf numFmtId="10" fontId="35" fillId="2" borderId="7" xfId="0" applyNumberFormat="1" applyFont="1" applyFill="1" applyBorder="1" applyAlignment="1">
      <alignment horizontal="center" vertical="center"/>
    </xf>
    <xf numFmtId="0" fontId="35" fillId="0" borderId="8" xfId="0" applyFont="1" applyBorder="1" applyAlignment="1">
      <alignment horizontal="center" vertical="center"/>
    </xf>
    <xf numFmtId="0" fontId="68" fillId="0" borderId="0" xfId="0" applyFont="1" applyAlignment="1">
      <alignment horizontal="left"/>
    </xf>
    <xf numFmtId="3" fontId="68" fillId="0" borderId="0" xfId="0" applyNumberFormat="1" applyFont="1" applyAlignment="1">
      <alignment horizontal="center" vertical="center"/>
    </xf>
    <xf numFmtId="0" fontId="69" fillId="0" borderId="0" xfId="0" applyFont="1" applyAlignment="1">
      <alignment horizontal="left"/>
    </xf>
    <xf numFmtId="3" fontId="68" fillId="0" borderId="81" xfId="0" applyNumberFormat="1" applyFont="1" applyBorder="1" applyAlignment="1">
      <alignment horizontal="center" vertical="center"/>
    </xf>
    <xf numFmtId="0" fontId="68" fillId="0" borderId="0" xfId="0" quotePrefix="1" applyFont="1" applyBorder="1" applyAlignment="1">
      <alignment horizontal="center" vertical="center"/>
    </xf>
    <xf numFmtId="0" fontId="74" fillId="0" borderId="0" xfId="0" applyFont="1"/>
    <xf numFmtId="0" fontId="1" fillId="0" borderId="0" xfId="0" applyFont="1" applyFill="1" applyAlignment="1">
      <alignment horizontal="center" vertical="center"/>
    </xf>
    <xf numFmtId="0" fontId="94" fillId="0" borderId="0" xfId="0" applyFont="1"/>
    <xf numFmtId="10" fontId="94" fillId="0" borderId="0" xfId="0" quotePrefix="1" applyNumberFormat="1" applyFont="1" applyBorder="1" applyAlignment="1">
      <alignment horizontal="center" vertical="center"/>
    </xf>
    <xf numFmtId="10" fontId="94" fillId="0" borderId="0" xfId="0" applyNumberFormat="1" applyFont="1" applyBorder="1" applyAlignment="1">
      <alignment horizontal="center" vertical="center"/>
    </xf>
    <xf numFmtId="0" fontId="96" fillId="0" borderId="8" xfId="0" applyFont="1" applyBorder="1" applyAlignment="1">
      <alignment horizontal="center" vertical="center"/>
    </xf>
    <xf numFmtId="3" fontId="87" fillId="0" borderId="81" xfId="0" applyNumberFormat="1" applyFont="1" applyBorder="1" applyAlignment="1">
      <alignment horizontal="center" vertical="center"/>
    </xf>
    <xf numFmtId="0" fontId="87" fillId="0" borderId="0" xfId="0" quotePrefix="1" applyFont="1" applyFill="1" applyBorder="1" applyAlignment="1">
      <alignment horizontal="center" vertical="center"/>
    </xf>
    <xf numFmtId="10" fontId="87" fillId="0" borderId="0" xfId="0" applyNumberFormat="1" applyFont="1" applyFill="1" applyBorder="1" applyAlignment="1">
      <alignment horizontal="center" vertical="center"/>
    </xf>
    <xf numFmtId="10" fontId="70" fillId="0" borderId="0" xfId="0" applyNumberFormat="1" applyFont="1" applyFill="1" applyBorder="1" applyAlignment="1">
      <alignment horizontal="center" vertical="center"/>
    </xf>
    <xf numFmtId="10" fontId="99" fillId="0" borderId="0" xfId="0" applyNumberFormat="1" applyFont="1" applyAlignment="1">
      <alignment horizontal="center"/>
    </xf>
    <xf numFmtId="10" fontId="87" fillId="0" borderId="0" xfId="0" quotePrefix="1" applyNumberFormat="1" applyFont="1" applyFill="1" applyBorder="1" applyAlignment="1">
      <alignment horizontal="center" vertical="center"/>
    </xf>
    <xf numFmtId="3" fontId="87" fillId="0" borderId="0" xfId="0" applyNumberFormat="1" applyFont="1" applyBorder="1" applyAlignment="1">
      <alignment horizontal="center" vertical="center"/>
    </xf>
    <xf numFmtId="3" fontId="70" fillId="0" borderId="0" xfId="0" applyNumberFormat="1" applyFont="1" applyBorder="1" applyAlignment="1">
      <alignment horizontal="center" vertical="center"/>
    </xf>
    <xf numFmtId="3" fontId="71" fillId="0" borderId="0" xfId="0" applyNumberFormat="1" applyFont="1" applyBorder="1" applyAlignment="1">
      <alignment horizontal="center" vertical="center"/>
    </xf>
    <xf numFmtId="3" fontId="99" fillId="0" borderId="0" xfId="0" applyNumberFormat="1" applyFont="1" applyBorder="1" applyAlignment="1">
      <alignment horizontal="center" vertical="center"/>
    </xf>
    <xf numFmtId="3" fontId="103" fillId="0" borderId="0" xfId="0" applyNumberFormat="1" applyFont="1" applyBorder="1" applyAlignment="1">
      <alignment horizontal="center" vertical="center"/>
    </xf>
    <xf numFmtId="10" fontId="70" fillId="0" borderId="0" xfId="0" applyNumberFormat="1" applyFont="1" applyAlignment="1">
      <alignment horizontal="center"/>
    </xf>
    <xf numFmtId="10" fontId="103" fillId="0" borderId="0" xfId="0" quotePrefix="1" applyNumberFormat="1" applyFont="1" applyBorder="1" applyAlignment="1">
      <alignment horizontal="center" vertical="center"/>
    </xf>
    <xf numFmtId="10" fontId="103" fillId="0" borderId="0" xfId="0" applyNumberFormat="1" applyFont="1" applyBorder="1" applyAlignment="1">
      <alignment horizontal="center" vertical="center"/>
    </xf>
    <xf numFmtId="10" fontId="71" fillId="0" borderId="0" xfId="0" applyNumberFormat="1" applyFont="1" applyAlignment="1">
      <alignment horizontal="center"/>
    </xf>
    <xf numFmtId="3" fontId="35" fillId="2" borderId="7" xfId="0" applyNumberFormat="1" applyFont="1" applyFill="1" applyBorder="1" applyAlignment="1">
      <alignment horizontal="center" vertical="center"/>
    </xf>
    <xf numFmtId="0" fontId="68" fillId="0" borderId="0" xfId="0" applyFont="1" applyFill="1"/>
    <xf numFmtId="10" fontId="68" fillId="0" borderId="7" xfId="0" applyNumberFormat="1" applyFont="1" applyFill="1" applyBorder="1" applyAlignment="1">
      <alignment horizontal="center" vertical="center"/>
    </xf>
    <xf numFmtId="10" fontId="70" fillId="4" borderId="0" xfId="0" applyNumberFormat="1" applyFont="1" applyFill="1" applyBorder="1" applyAlignment="1">
      <alignment horizontal="center"/>
    </xf>
    <xf numFmtId="0" fontId="68" fillId="4" borderId="0" xfId="0" applyFont="1" applyFill="1" applyBorder="1"/>
    <xf numFmtId="3" fontId="68" fillId="0" borderId="0" xfId="0" applyNumberFormat="1" applyFont="1" applyBorder="1" applyAlignment="1">
      <alignment horizontal="left"/>
    </xf>
    <xf numFmtId="0" fontId="105" fillId="0" borderId="0" xfId="0" applyFont="1" applyBorder="1" applyAlignment="1">
      <alignment horizontal="left" vertical="center"/>
    </xf>
    <xf numFmtId="0" fontId="68" fillId="0" borderId="0" xfId="0" applyFont="1" applyAlignment="1"/>
    <xf numFmtId="168" fontId="68" fillId="0" borderId="0" xfId="0" applyNumberFormat="1" applyFont="1" applyFill="1" applyAlignment="1">
      <alignment horizontal="center" vertical="center"/>
    </xf>
    <xf numFmtId="4" fontId="68" fillId="0" borderId="0" xfId="0" applyNumberFormat="1" applyFont="1" applyAlignment="1">
      <alignment horizontal="center" vertical="center"/>
    </xf>
    <xf numFmtId="10" fontId="68" fillId="0" borderId="0" xfId="0" applyNumberFormat="1" applyFont="1" applyFill="1" applyAlignment="1">
      <alignment horizontal="center" vertical="center"/>
    </xf>
    <xf numFmtId="10" fontId="35" fillId="2" borderId="0" xfId="0" applyNumberFormat="1" applyFont="1" applyFill="1" applyAlignment="1">
      <alignment horizontal="center" vertical="center"/>
    </xf>
    <xf numFmtId="4" fontId="68" fillId="10" borderId="40" xfId="0" applyNumberFormat="1" applyFont="1" applyFill="1" applyBorder="1" applyAlignment="1">
      <alignment horizontal="left" vertical="center"/>
    </xf>
    <xf numFmtId="4" fontId="68" fillId="10" borderId="25" xfId="0" applyNumberFormat="1" applyFont="1" applyFill="1" applyBorder="1" applyAlignment="1">
      <alignment horizontal="left" vertical="center"/>
    </xf>
    <xf numFmtId="4" fontId="68" fillId="10" borderId="0" xfId="0" applyNumberFormat="1" applyFont="1" applyFill="1" applyBorder="1" applyAlignment="1">
      <alignment horizontal="left" vertical="center"/>
    </xf>
    <xf numFmtId="4" fontId="68" fillId="0" borderId="0" xfId="0" applyNumberFormat="1" applyFont="1" applyAlignment="1">
      <alignment horizontal="center" vertical="center"/>
    </xf>
    <xf numFmtId="4" fontId="68" fillId="10" borderId="37" xfId="0" applyNumberFormat="1" applyFont="1" applyFill="1" applyBorder="1" applyAlignment="1">
      <alignment horizontal="left" vertical="center"/>
    </xf>
    <xf numFmtId="10" fontId="89" fillId="5" borderId="0" xfId="0" applyNumberFormat="1" applyFont="1" applyFill="1" applyAlignment="1">
      <alignment horizontal="center" vertical="center"/>
    </xf>
    <xf numFmtId="0" fontId="106" fillId="0" borderId="0" xfId="0" applyFont="1"/>
    <xf numFmtId="0" fontId="1" fillId="0" borderId="0" xfId="0" applyFont="1" applyBorder="1"/>
    <xf numFmtId="3" fontId="69" fillId="0" borderId="0" xfId="0" applyNumberFormat="1" applyFont="1" applyAlignment="1">
      <alignment horizontal="left" vertical="center"/>
    </xf>
    <xf numFmtId="3" fontId="68" fillId="0" borderId="0" xfId="0" applyNumberFormat="1" applyFont="1" applyAlignment="1">
      <alignment horizontal="left" vertical="center"/>
    </xf>
    <xf numFmtId="3" fontId="35" fillId="0" borderId="0" xfId="0" applyNumberFormat="1" applyFont="1" applyBorder="1" applyAlignment="1">
      <alignment horizontal="left" vertical="center"/>
    </xf>
    <xf numFmtId="3" fontId="35" fillId="0" borderId="0" xfId="0" applyNumberFormat="1" applyFont="1" applyAlignment="1">
      <alignment horizontal="center" vertical="center"/>
    </xf>
    <xf numFmtId="3" fontId="68" fillId="0" borderId="0" xfId="0" applyNumberFormat="1" applyFont="1" applyFill="1" applyAlignment="1">
      <alignment horizontal="left" vertical="center"/>
    </xf>
    <xf numFmtId="3" fontId="68" fillId="0" borderId="4" xfId="0" applyNumberFormat="1" applyFont="1" applyBorder="1" applyAlignment="1">
      <alignment horizontal="center" vertical="center"/>
    </xf>
    <xf numFmtId="3" fontId="68" fillId="2" borderId="7" xfId="0" applyNumberFormat="1" applyFont="1" applyFill="1" applyBorder="1" applyAlignment="1">
      <alignment horizontal="center" vertical="center"/>
    </xf>
    <xf numFmtId="3" fontId="35" fillId="0" borderId="0" xfId="0" applyNumberFormat="1" applyFont="1" applyAlignment="1">
      <alignment horizontal="left" vertical="center"/>
    </xf>
    <xf numFmtId="4" fontId="68" fillId="0" borderId="81" xfId="0" applyNumberFormat="1" applyFont="1" applyFill="1" applyBorder="1" applyAlignment="1">
      <alignment horizontal="center" vertical="center"/>
    </xf>
    <xf numFmtId="3" fontId="68" fillId="0" borderId="0" xfId="0" applyNumberFormat="1" applyFont="1" applyBorder="1" applyAlignment="1">
      <alignment horizontal="center" vertical="center"/>
    </xf>
    <xf numFmtId="3" fontId="108" fillId="0" borderId="0" xfId="0" applyNumberFormat="1" applyFont="1" applyAlignment="1">
      <alignment horizontal="center" vertical="center"/>
    </xf>
    <xf numFmtId="3" fontId="1" fillId="0" borderId="0" xfId="0" applyNumberFormat="1" applyFont="1" applyFill="1" applyAlignment="1">
      <alignment horizontal="left" vertical="center"/>
    </xf>
    <xf numFmtId="3" fontId="35" fillId="0" borderId="0" xfId="0" quotePrefix="1" applyNumberFormat="1" applyFont="1" applyAlignment="1">
      <alignment horizontal="center" vertical="center"/>
    </xf>
    <xf numFmtId="3" fontId="107" fillId="0" borderId="0" xfId="0" applyNumberFormat="1" applyFont="1" applyAlignment="1">
      <alignment horizontal="center" vertical="center"/>
    </xf>
    <xf numFmtId="10" fontId="107" fillId="0" borderId="0" xfId="0" applyNumberFormat="1" applyFont="1" applyAlignment="1">
      <alignment horizontal="center" vertical="center"/>
    </xf>
    <xf numFmtId="3" fontId="107" fillId="0" borderId="0" xfId="0" quotePrefix="1" applyNumberFormat="1" applyFont="1" applyAlignment="1">
      <alignment horizontal="center" vertical="center"/>
    </xf>
    <xf numFmtId="4" fontId="35" fillId="0" borderId="0" xfId="0" applyNumberFormat="1" applyFont="1" applyAlignment="1">
      <alignment horizontal="center" vertical="center"/>
    </xf>
    <xf numFmtId="4" fontId="68" fillId="2" borderId="0" xfId="0" applyNumberFormat="1" applyFont="1" applyFill="1" applyAlignment="1">
      <alignment horizontal="center" vertical="center"/>
    </xf>
    <xf numFmtId="3" fontId="68" fillId="10" borderId="0" xfId="0" applyNumberFormat="1" applyFont="1" applyFill="1" applyAlignment="1">
      <alignment horizontal="center" vertical="center"/>
    </xf>
    <xf numFmtId="10" fontId="79" fillId="0" borderId="82" xfId="0" applyNumberFormat="1" applyFont="1" applyBorder="1" applyAlignment="1">
      <alignment horizontal="center" vertical="center"/>
    </xf>
    <xf numFmtId="3" fontId="79" fillId="0" borderId="82" xfId="0" applyNumberFormat="1" applyFont="1" applyBorder="1" applyAlignment="1">
      <alignment horizontal="center" vertical="center"/>
    </xf>
    <xf numFmtId="3" fontId="84" fillId="0" borderId="0" xfId="0" applyNumberFormat="1" applyFont="1" applyAlignment="1">
      <alignment horizontal="center" vertical="center"/>
    </xf>
    <xf numFmtId="3" fontId="109" fillId="0" borderId="0" xfId="0" applyNumberFormat="1" applyFont="1" applyAlignment="1">
      <alignment horizontal="center" vertical="center"/>
    </xf>
    <xf numFmtId="10" fontId="68" fillId="0" borderId="4" xfId="0" applyNumberFormat="1" applyFont="1" applyBorder="1" applyAlignment="1">
      <alignment horizontal="center" vertical="center"/>
    </xf>
    <xf numFmtId="10" fontId="68" fillId="0" borderId="84" xfId="0" applyNumberFormat="1" applyFont="1" applyBorder="1" applyAlignment="1">
      <alignment horizontal="center" vertical="center"/>
    </xf>
    <xf numFmtId="3" fontId="68" fillId="0" borderId="83" xfId="0" applyNumberFormat="1" applyFont="1" applyBorder="1" applyAlignment="1">
      <alignment horizontal="center" vertical="center"/>
    </xf>
    <xf numFmtId="10" fontId="70" fillId="0" borderId="0" xfId="0" applyNumberFormat="1" applyFont="1" applyAlignment="1">
      <alignment horizontal="center" vertical="center"/>
    </xf>
    <xf numFmtId="3" fontId="70" fillId="0" borderId="83" xfId="0" applyNumberFormat="1" applyFont="1" applyBorder="1" applyAlignment="1">
      <alignment horizontal="center" vertical="center"/>
    </xf>
    <xf numFmtId="3" fontId="71" fillId="5" borderId="0" xfId="0" applyNumberFormat="1" applyFont="1" applyFill="1" applyAlignment="1">
      <alignment horizontal="center" vertical="center"/>
    </xf>
    <xf numFmtId="10" fontId="35" fillId="0" borderId="0" xfId="0" applyNumberFormat="1" applyFont="1" applyAlignment="1">
      <alignment horizontal="center" vertical="center"/>
    </xf>
    <xf numFmtId="10" fontId="35" fillId="0" borderId="4" xfId="0" applyNumberFormat="1" applyFont="1" applyBorder="1" applyAlignment="1">
      <alignment horizontal="center" vertical="center"/>
    </xf>
    <xf numFmtId="10" fontId="68" fillId="0" borderId="85" xfId="0" applyNumberFormat="1" applyFont="1" applyBorder="1" applyAlignment="1">
      <alignment horizontal="center" vertical="center"/>
    </xf>
    <xf numFmtId="10" fontId="68" fillId="0" borderId="86" xfId="0" applyNumberFormat="1" applyFont="1" applyBorder="1" applyAlignment="1">
      <alignment horizontal="center" vertical="center"/>
    </xf>
    <xf numFmtId="3" fontId="68" fillId="0" borderId="0" xfId="0" applyNumberFormat="1" applyFont="1" applyBorder="1" applyAlignment="1">
      <alignment horizontal="left" vertical="center"/>
    </xf>
    <xf numFmtId="3" fontId="35" fillId="0" borderId="0" xfId="0" applyNumberFormat="1" applyFont="1" applyAlignment="1">
      <alignment horizontal="center" vertical="center"/>
    </xf>
    <xf numFmtId="3" fontId="68" fillId="0" borderId="87" xfId="0" applyNumberFormat="1" applyFont="1" applyBorder="1" applyAlignment="1">
      <alignment horizontal="left" vertical="center"/>
    </xf>
    <xf numFmtId="3" fontId="68" fillId="0" borderId="87" xfId="0" applyNumberFormat="1" applyFont="1" applyBorder="1" applyAlignment="1">
      <alignment horizontal="center" vertical="center"/>
    </xf>
    <xf numFmtId="4" fontId="38" fillId="0" borderId="84" xfId="0" applyNumberFormat="1" applyFont="1" applyFill="1" applyBorder="1" applyAlignment="1">
      <alignment horizontal="center" vertical="center"/>
    </xf>
    <xf numFmtId="0" fontId="38" fillId="0" borderId="4" xfId="0" applyFont="1" applyFill="1" applyBorder="1" applyAlignment="1">
      <alignment horizontal="center" vertical="center"/>
    </xf>
    <xf numFmtId="0" fontId="62" fillId="0" borderId="4" xfId="0" applyFont="1" applyFill="1" applyBorder="1" applyAlignment="1">
      <alignment horizontal="center" vertical="center"/>
    </xf>
    <xf numFmtId="3" fontId="38" fillId="0" borderId="90" xfId="0" applyNumberFormat="1" applyFont="1" applyFill="1" applyBorder="1" applyAlignment="1">
      <alignment horizontal="center" vertical="center"/>
    </xf>
    <xf numFmtId="4" fontId="38" fillId="0" borderId="0" xfId="0" applyNumberFormat="1" applyFont="1" applyFill="1" applyBorder="1" applyAlignment="1">
      <alignment horizontal="center" vertical="center"/>
    </xf>
    <xf numFmtId="3" fontId="38" fillId="13" borderId="0" xfId="0" applyNumberFormat="1" applyFont="1" applyFill="1" applyBorder="1" applyAlignment="1">
      <alignment horizontal="center" vertical="center"/>
    </xf>
    <xf numFmtId="3" fontId="62" fillId="0" borderId="0" xfId="0" applyNumberFormat="1" applyFont="1" applyFill="1" applyBorder="1" applyAlignment="1">
      <alignment horizontal="center" vertical="center"/>
    </xf>
    <xf numFmtId="3" fontId="1" fillId="14" borderId="0" xfId="0" applyNumberFormat="1" applyFont="1" applyFill="1" applyBorder="1" applyAlignment="1">
      <alignment horizontal="center" vertical="center"/>
    </xf>
    <xf numFmtId="4" fontId="1" fillId="0" borderId="0" xfId="0" applyNumberFormat="1" applyFont="1" applyFill="1" applyBorder="1" applyAlignment="1">
      <alignment horizontal="left" vertical="center"/>
    </xf>
    <xf numFmtId="4" fontId="1" fillId="0" borderId="86" xfId="0" applyNumberFormat="1" applyFont="1" applyFill="1" applyBorder="1" applyAlignment="1">
      <alignment horizontal="left" vertical="center"/>
    </xf>
    <xf numFmtId="3" fontId="38" fillId="0" borderId="83" xfId="0" applyNumberFormat="1" applyFont="1" applyFill="1" applyBorder="1" applyAlignment="1">
      <alignment horizontal="center" vertical="center"/>
    </xf>
    <xf numFmtId="4" fontId="72" fillId="5" borderId="0" xfId="0" applyNumberFormat="1" applyFont="1" applyFill="1" applyBorder="1" applyAlignment="1">
      <alignment horizontal="center" vertical="center"/>
    </xf>
    <xf numFmtId="3" fontId="86" fillId="16" borderId="0" xfId="0" applyNumberFormat="1" applyFont="1" applyFill="1" applyBorder="1" applyAlignment="1">
      <alignment horizontal="center" vertical="center"/>
    </xf>
    <xf numFmtId="3" fontId="72" fillId="17" borderId="0" xfId="0" applyNumberFormat="1" applyFont="1" applyFill="1" applyBorder="1" applyAlignment="1">
      <alignment horizontal="center" vertical="center"/>
    </xf>
    <xf numFmtId="4" fontId="1" fillId="0" borderId="0" xfId="0" applyNumberFormat="1" applyFont="1" applyAlignment="1">
      <alignment horizontal="left" vertical="center"/>
    </xf>
    <xf numFmtId="4" fontId="1" fillId="0" borderId="0" xfId="0" applyNumberFormat="1" applyFont="1" applyAlignment="1">
      <alignment horizontal="center" vertical="center"/>
    </xf>
    <xf numFmtId="4" fontId="1" fillId="0" borderId="0" xfId="0" applyNumberFormat="1" applyFont="1" applyFill="1" applyBorder="1" applyAlignment="1">
      <alignment horizontal="center" vertical="center"/>
    </xf>
    <xf numFmtId="4" fontId="72" fillId="5" borderId="0" xfId="0" applyNumberFormat="1" applyFont="1" applyFill="1" applyAlignment="1">
      <alignment horizontal="center" vertical="center"/>
    </xf>
    <xf numFmtId="3" fontId="38" fillId="13" borderId="64" xfId="0" applyNumberFormat="1" applyFont="1" applyFill="1" applyBorder="1" applyAlignment="1">
      <alignment horizontal="center" vertical="center"/>
    </xf>
    <xf numFmtId="3" fontId="1" fillId="14" borderId="64" xfId="0" applyNumberFormat="1" applyFont="1" applyFill="1" applyBorder="1" applyAlignment="1">
      <alignment horizontal="center" vertical="center"/>
    </xf>
    <xf numFmtId="3" fontId="38" fillId="13" borderId="68" xfId="0" applyNumberFormat="1" applyFont="1" applyFill="1" applyBorder="1" applyAlignment="1">
      <alignment horizontal="center" vertical="center"/>
    </xf>
    <xf numFmtId="3" fontId="1" fillId="14" borderId="68" xfId="0" applyNumberFormat="1" applyFont="1" applyFill="1" applyBorder="1" applyAlignment="1">
      <alignment horizontal="center" vertical="center"/>
    </xf>
    <xf numFmtId="3" fontId="38" fillId="13" borderId="69" xfId="0" applyNumberFormat="1" applyFont="1" applyFill="1" applyBorder="1" applyAlignment="1">
      <alignment horizontal="center" vertical="center"/>
    </xf>
    <xf numFmtId="3" fontId="1" fillId="14" borderId="69" xfId="0" applyNumberFormat="1" applyFont="1" applyFill="1" applyBorder="1" applyAlignment="1">
      <alignment horizontal="center" vertical="center"/>
    </xf>
    <xf numFmtId="3" fontId="38" fillId="13" borderId="88" xfId="0" applyNumberFormat="1" applyFont="1" applyFill="1" applyBorder="1" applyAlignment="1">
      <alignment horizontal="center" vertical="center"/>
    </xf>
    <xf numFmtId="3" fontId="1" fillId="14" borderId="88" xfId="0" applyNumberFormat="1" applyFont="1" applyFill="1" applyBorder="1" applyAlignment="1">
      <alignment horizontal="center" vertical="center"/>
    </xf>
    <xf numFmtId="0" fontId="1" fillId="0" borderId="86" xfId="0" applyFont="1" applyFill="1" applyBorder="1" applyAlignment="1">
      <alignment horizontal="left" vertical="center"/>
    </xf>
    <xf numFmtId="4" fontId="1" fillId="0" borderId="4" xfId="0" applyNumberFormat="1" applyFont="1" applyFill="1" applyBorder="1" applyAlignment="1">
      <alignment horizontal="left" vertical="center"/>
    </xf>
    <xf numFmtId="0" fontId="1" fillId="0" borderId="89" xfId="0" applyFont="1" applyFill="1" applyBorder="1" applyAlignment="1">
      <alignment horizontal="left" vertical="center"/>
    </xf>
    <xf numFmtId="4" fontId="68" fillId="10" borderId="97" xfId="0" applyNumberFormat="1" applyFont="1" applyFill="1" applyBorder="1" applyAlignment="1">
      <alignment horizontal="left" vertical="center"/>
    </xf>
    <xf numFmtId="4" fontId="68" fillId="10" borderId="91" xfId="0" applyNumberFormat="1" applyFont="1" applyFill="1" applyBorder="1" applyAlignment="1">
      <alignment horizontal="left" vertical="center"/>
    </xf>
    <xf numFmtId="4" fontId="68" fillId="10" borderId="98" xfId="0" applyNumberFormat="1" applyFont="1" applyFill="1" applyBorder="1" applyAlignment="1">
      <alignment horizontal="left" vertical="center"/>
    </xf>
    <xf numFmtId="4" fontId="77" fillId="0" borderId="24" xfId="0" applyNumberFormat="1" applyFont="1" applyBorder="1" applyAlignment="1">
      <alignment horizontal="center" vertical="center"/>
    </xf>
    <xf numFmtId="4" fontId="35" fillId="10" borderId="21" xfId="0" applyNumberFormat="1" applyFont="1" applyFill="1" applyBorder="1" applyAlignment="1">
      <alignment horizontal="left" vertical="center"/>
    </xf>
    <xf numFmtId="10" fontId="68" fillId="0" borderId="0" xfId="0" applyNumberFormat="1" applyFont="1" applyFill="1" applyAlignment="1">
      <alignment horizontal="center" vertical="center"/>
    </xf>
    <xf numFmtId="3" fontId="35" fillId="0" borderId="0" xfId="0" applyNumberFormat="1" applyFont="1" applyAlignment="1">
      <alignment horizontal="center" vertical="center"/>
    </xf>
    <xf numFmtId="3" fontId="68" fillId="0" borderId="0" xfId="0" quotePrefix="1" applyNumberFormat="1" applyFont="1" applyAlignment="1">
      <alignment horizontal="center" vertical="center"/>
    </xf>
    <xf numFmtId="10" fontId="68" fillId="0" borderId="0" xfId="0" applyNumberFormat="1" applyFont="1" applyFill="1"/>
    <xf numFmtId="0" fontId="68" fillId="0" borderId="0" xfId="0" applyFont="1" applyFill="1" applyBorder="1"/>
    <xf numFmtId="3" fontId="68" fillId="0" borderId="0" xfId="0" applyNumberFormat="1" applyFont="1" applyFill="1" applyBorder="1"/>
    <xf numFmtId="0" fontId="70" fillId="0" borderId="0" xfId="0" applyFont="1" applyFill="1" applyBorder="1"/>
    <xf numFmtId="3" fontId="70" fillId="0" borderId="0" xfId="0" applyNumberFormat="1" applyFont="1" applyFill="1" applyBorder="1" applyAlignment="1">
      <alignment horizontal="left" vertical="center"/>
    </xf>
    <xf numFmtId="0" fontId="79" fillId="0" borderId="8" xfId="0" applyFont="1" applyFill="1" applyBorder="1" applyAlignment="1">
      <alignment horizontal="center" vertical="center"/>
    </xf>
    <xf numFmtId="3" fontId="70" fillId="0" borderId="81" xfId="0" applyNumberFormat="1" applyFont="1" applyFill="1" applyBorder="1" applyAlignment="1">
      <alignment horizontal="center" vertical="center"/>
    </xf>
    <xf numFmtId="0" fontId="35" fillId="0" borderId="8" xfId="0" applyFont="1" applyFill="1" applyBorder="1" applyAlignment="1">
      <alignment horizontal="center" vertical="center"/>
    </xf>
    <xf numFmtId="0" fontId="87" fillId="0" borderId="81" xfId="0" applyFont="1" applyFill="1" applyBorder="1" applyAlignment="1">
      <alignment horizontal="center" vertical="center"/>
    </xf>
    <xf numFmtId="0" fontId="87" fillId="0" borderId="0" xfId="0" applyFont="1" applyFill="1" applyBorder="1" applyAlignment="1">
      <alignment horizontal="center" vertical="center"/>
    </xf>
    <xf numFmtId="3" fontId="70" fillId="0" borderId="0" xfId="0" applyNumberFormat="1" applyFont="1" applyFill="1" applyBorder="1" applyAlignment="1">
      <alignment horizontal="center" vertical="center"/>
    </xf>
    <xf numFmtId="3" fontId="99" fillId="0" borderId="0" xfId="0" applyNumberFormat="1" applyFont="1" applyFill="1" applyAlignment="1">
      <alignment horizontal="center" vertical="center"/>
    </xf>
    <xf numFmtId="3" fontId="103" fillId="0" borderId="0" xfId="0" applyNumberFormat="1" applyFont="1" applyFill="1" applyAlignment="1">
      <alignment horizontal="center" vertical="center"/>
    </xf>
    <xf numFmtId="3" fontId="95" fillId="0" borderId="0" xfId="0" applyNumberFormat="1" applyFont="1" applyFill="1" applyAlignment="1">
      <alignment horizontal="center" vertical="center"/>
    </xf>
    <xf numFmtId="10" fontId="71" fillId="0" borderId="0" xfId="0" applyNumberFormat="1" applyFont="1" applyFill="1" applyAlignment="1">
      <alignment horizontal="center"/>
    </xf>
    <xf numFmtId="10" fontId="70" fillId="0" borderId="0" xfId="0" applyNumberFormat="1" applyFont="1" applyFill="1" applyAlignment="1">
      <alignment horizontal="center"/>
    </xf>
    <xf numFmtId="10" fontId="99" fillId="0" borderId="0" xfId="0" applyNumberFormat="1" applyFont="1" applyFill="1" applyAlignment="1">
      <alignment horizontal="center"/>
    </xf>
    <xf numFmtId="10" fontId="103" fillId="0" borderId="0" xfId="0" applyNumberFormat="1" applyFont="1" applyFill="1" applyBorder="1" applyAlignment="1">
      <alignment horizontal="center" vertical="center"/>
    </xf>
    <xf numFmtId="3" fontId="88" fillId="0" borderId="0" xfId="0" applyNumberFormat="1" applyFont="1" applyAlignment="1">
      <alignment horizontal="left" vertical="center"/>
    </xf>
    <xf numFmtId="3" fontId="68" fillId="0" borderId="7" xfId="0" applyNumberFormat="1" applyFont="1" applyBorder="1" applyAlignment="1">
      <alignment horizontal="center" vertical="center"/>
    </xf>
    <xf numFmtId="9" fontId="68" fillId="0" borderId="0" xfId="0" applyNumberFormat="1" applyFont="1" applyAlignment="1">
      <alignment horizontal="center" vertical="center"/>
    </xf>
    <xf numFmtId="3" fontId="110" fillId="0" borderId="0" xfId="0" applyNumberFormat="1" applyFont="1" applyAlignment="1">
      <alignment horizontal="left" vertical="center"/>
    </xf>
    <xf numFmtId="4" fontId="68" fillId="0" borderId="87" xfId="0" applyNumberFormat="1" applyFont="1" applyBorder="1" applyAlignment="1">
      <alignment horizontal="center" vertical="center"/>
    </xf>
    <xf numFmtId="0" fontId="5" fillId="0" borderId="0" xfId="0" applyFont="1" applyAlignment="1">
      <alignment horizontal="left" wrapText="1"/>
    </xf>
    <xf numFmtId="0" fontId="2" fillId="0" borderId="3" xfId="0" applyFont="1" applyBorder="1" applyAlignment="1">
      <alignment horizontal="right" vertical="top"/>
    </xf>
    <xf numFmtId="0" fontId="2" fillId="0" borderId="2" xfId="0" applyFont="1" applyBorder="1" applyAlignment="1">
      <alignment horizontal="right" vertical="top"/>
    </xf>
    <xf numFmtId="0" fontId="9" fillId="0" borderId="3" xfId="0" applyFont="1" applyBorder="1" applyAlignment="1">
      <alignment horizontal="left" vertical="top"/>
    </xf>
    <xf numFmtId="0" fontId="9" fillId="0" borderId="2" xfId="0" applyFont="1" applyBorder="1" applyAlignment="1">
      <alignment horizontal="left" vertical="top"/>
    </xf>
    <xf numFmtId="0" fontId="53" fillId="0" borderId="3" xfId="0" applyFont="1" applyBorder="1" applyAlignment="1">
      <alignment horizontal="center" vertical="center" wrapText="1"/>
    </xf>
    <xf numFmtId="0" fontId="53" fillId="0" borderId="4" xfId="0" applyFont="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9" fillId="0" borderId="4" xfId="0" applyFont="1" applyBorder="1" applyAlignment="1">
      <alignment horizontal="left" vertical="top"/>
    </xf>
    <xf numFmtId="0" fontId="16" fillId="0" borderId="0" xfId="0" applyFont="1" applyAlignment="1">
      <alignment horizontal="righ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0" borderId="0" xfId="0" applyFont="1" applyAlignment="1">
      <alignment vertical="top"/>
    </xf>
    <xf numFmtId="0" fontId="4" fillId="0" borderId="0" xfId="0" applyFont="1" applyAlignment="1">
      <alignment vertical="top" wrapText="1"/>
    </xf>
    <xf numFmtId="0" fontId="4" fillId="0" borderId="2" xfId="0" applyFont="1" applyBorder="1" applyAlignment="1">
      <alignment vertical="top"/>
    </xf>
    <xf numFmtId="0" fontId="4" fillId="0" borderId="2" xfId="0" applyFont="1" applyBorder="1" applyAlignment="1">
      <alignment vertical="top" wrapText="1"/>
    </xf>
    <xf numFmtId="0" fontId="38" fillId="0" borderId="0" xfId="0" applyFont="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30" fillId="0" borderId="0" xfId="0" applyFont="1" applyAlignment="1">
      <alignment horizontal="left" wrapText="1"/>
    </xf>
    <xf numFmtId="0" fontId="0" fillId="0" borderId="0" xfId="0" applyAlignment="1">
      <alignment wrapText="1"/>
    </xf>
    <xf numFmtId="0" fontId="5" fillId="0" borderId="0" xfId="0" applyFont="1" applyAlignment="1">
      <alignment horizontal="left"/>
    </xf>
    <xf numFmtId="0" fontId="50" fillId="0" borderId="3" xfId="0" applyFont="1" applyBorder="1" applyAlignment="1">
      <alignment horizontal="center" vertical="center"/>
    </xf>
    <xf numFmtId="0" fontId="50" fillId="0" borderId="2" xfId="0" applyFont="1" applyBorder="1" applyAlignment="1">
      <alignment horizontal="center" vertical="center"/>
    </xf>
    <xf numFmtId="0" fontId="75" fillId="0" borderId="0" xfId="0" applyFont="1" applyAlignment="1">
      <alignment horizontal="left" vertical="center"/>
    </xf>
    <xf numFmtId="0" fontId="73" fillId="0" borderId="0" xfId="0" applyFont="1" applyBorder="1" applyAlignment="1">
      <alignment horizontal="left" vertical="center"/>
    </xf>
    <xf numFmtId="0" fontId="74" fillId="0" borderId="0" xfId="0" applyFont="1" applyAlignment="1">
      <alignment horizontal="left" vertical="center"/>
    </xf>
    <xf numFmtId="0" fontId="71" fillId="5" borderId="0" xfId="0" applyFont="1" applyFill="1" applyBorder="1" applyAlignment="1">
      <alignment horizontal="left" vertical="center"/>
    </xf>
    <xf numFmtId="0" fontId="71" fillId="7" borderId="0" xfId="0" applyFont="1" applyFill="1" applyBorder="1" applyAlignment="1">
      <alignment horizontal="left" vertical="center"/>
    </xf>
    <xf numFmtId="0" fontId="72" fillId="5" borderId="0" xfId="0" applyFont="1" applyFill="1" applyBorder="1" applyAlignment="1">
      <alignment horizontal="left" vertical="center"/>
    </xf>
    <xf numFmtId="0" fontId="72" fillId="7" borderId="0" xfId="0" applyFont="1" applyFill="1" applyBorder="1" applyAlignment="1">
      <alignment horizontal="left" vertical="center"/>
    </xf>
    <xf numFmtId="0" fontId="71" fillId="8" borderId="0" xfId="0" applyFont="1" applyFill="1" applyBorder="1" applyAlignment="1">
      <alignment horizontal="left" vertical="center"/>
    </xf>
    <xf numFmtId="0" fontId="72" fillId="8" borderId="0" xfId="0" applyFont="1" applyFill="1" applyBorder="1" applyAlignment="1">
      <alignment horizontal="left" vertical="center"/>
    </xf>
    <xf numFmtId="0" fontId="71" fillId="6" borderId="0" xfId="0" applyFont="1" applyFill="1" applyBorder="1" applyAlignment="1">
      <alignment horizontal="left" vertical="center"/>
    </xf>
    <xf numFmtId="0" fontId="72" fillId="6" borderId="0" xfId="0" applyFont="1" applyFill="1" applyBorder="1" applyAlignment="1">
      <alignment horizontal="left" vertical="center"/>
    </xf>
    <xf numFmtId="10" fontId="35" fillId="10" borderId="100" xfId="0" applyNumberFormat="1" applyFont="1" applyFill="1"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4" fontId="35" fillId="10" borderId="100" xfId="0" applyNumberFormat="1" applyFont="1" applyFill="1" applyBorder="1" applyAlignment="1">
      <alignment horizontal="center" vertical="center"/>
    </xf>
    <xf numFmtId="4" fontId="0" fillId="0" borderId="101" xfId="0" applyNumberFormat="1" applyBorder="1" applyAlignment="1">
      <alignment horizontal="center" vertical="center"/>
    </xf>
    <xf numFmtId="4" fontId="0" fillId="0" borderId="102" xfId="0" applyNumberFormat="1" applyBorder="1" applyAlignment="1">
      <alignment horizontal="center" vertical="center"/>
    </xf>
    <xf numFmtId="4" fontId="79" fillId="11" borderId="95" xfId="0" applyNumberFormat="1" applyFont="1" applyFill="1" applyBorder="1" applyAlignment="1">
      <alignment horizontal="center" vertical="center" wrapText="1"/>
    </xf>
    <xf numFmtId="0" fontId="0" fillId="0" borderId="92" xfId="0" applyBorder="1" applyAlignment="1">
      <alignment horizontal="center" vertical="center" wrapText="1"/>
    </xf>
    <xf numFmtId="4" fontId="78" fillId="9" borderId="95" xfId="0" applyNumberFormat="1" applyFont="1" applyFill="1" applyBorder="1" applyAlignment="1">
      <alignment horizontal="center" vertical="center" wrapText="1"/>
    </xf>
    <xf numFmtId="0" fontId="62" fillId="9" borderId="92" xfId="0" applyFont="1" applyFill="1" applyBorder="1" applyAlignment="1">
      <alignment horizontal="center" vertical="center" wrapText="1"/>
    </xf>
    <xf numFmtId="4" fontId="80" fillId="12" borderId="95" xfId="0" applyNumberFormat="1" applyFont="1" applyFill="1" applyBorder="1" applyAlignment="1">
      <alignment horizontal="center" vertical="center" wrapText="1"/>
    </xf>
    <xf numFmtId="0" fontId="82" fillId="12" borderId="96" xfId="0" applyFont="1" applyFill="1" applyBorder="1" applyAlignment="1">
      <alignment horizontal="center" vertical="center" wrapText="1"/>
    </xf>
    <xf numFmtId="167" fontId="79" fillId="11" borderId="19" xfId="0" applyNumberFormat="1" applyFont="1" applyFill="1" applyBorder="1" applyAlignment="1">
      <alignment horizontal="center" vertical="center"/>
    </xf>
    <xf numFmtId="0" fontId="0" fillId="0" borderId="0" xfId="0" applyBorder="1" applyAlignment="1">
      <alignment horizontal="center" vertical="center"/>
    </xf>
    <xf numFmtId="167" fontId="80" fillId="12" borderId="0" xfId="0" applyNumberFormat="1" applyFont="1" applyFill="1" applyBorder="1" applyAlignment="1">
      <alignment horizontal="center" vertical="center"/>
    </xf>
    <xf numFmtId="10" fontId="80" fillId="12" borderId="28" xfId="0" applyNumberFormat="1" applyFont="1" applyFill="1" applyBorder="1" applyAlignment="1">
      <alignment horizontal="center" vertical="center"/>
    </xf>
    <xf numFmtId="10" fontId="81" fillId="12" borderId="28" xfId="0" applyNumberFormat="1" applyFont="1" applyFill="1" applyBorder="1" applyAlignment="1">
      <alignment horizontal="center" vertical="center"/>
    </xf>
    <xf numFmtId="10" fontId="81" fillId="12" borderId="30" xfId="0" applyNumberFormat="1" applyFont="1" applyFill="1" applyBorder="1" applyAlignment="1">
      <alignment horizontal="center" vertical="center"/>
    </xf>
    <xf numFmtId="4" fontId="79" fillId="11" borderId="59" xfId="0" applyNumberFormat="1" applyFont="1" applyFill="1" applyBorder="1" applyAlignment="1">
      <alignment horizontal="center" vertical="center"/>
    </xf>
    <xf numFmtId="4" fontId="0" fillId="0" borderId="28" xfId="0" applyNumberFormat="1" applyBorder="1" applyAlignment="1">
      <alignment horizontal="center" vertical="center"/>
    </xf>
    <xf numFmtId="4" fontId="0" fillId="0" borderId="29" xfId="0" applyNumberFormat="1" applyBorder="1" applyAlignment="1">
      <alignment horizontal="center" vertical="center"/>
    </xf>
    <xf numFmtId="4" fontId="78" fillId="9" borderId="11" xfId="0" applyNumberFormat="1" applyFont="1" applyFill="1" applyBorder="1" applyAlignment="1">
      <alignment horizontal="center" vertical="center"/>
    </xf>
    <xf numFmtId="4" fontId="0" fillId="0" borderId="12" xfId="0" applyNumberFormat="1" applyBorder="1" applyAlignment="1">
      <alignment horizontal="center" vertical="center"/>
    </xf>
    <xf numFmtId="4" fontId="0" fillId="0" borderId="53" xfId="0" applyNumberFormat="1" applyBorder="1" applyAlignment="1">
      <alignment horizontal="center" vertical="center"/>
    </xf>
    <xf numFmtId="4" fontId="83" fillId="12" borderId="0" xfId="0" applyNumberFormat="1" applyFont="1" applyFill="1" applyBorder="1" applyAlignment="1">
      <alignment horizontal="center" vertical="center"/>
    </xf>
    <xf numFmtId="0" fontId="1" fillId="0" borderId="0" xfId="0" applyFont="1" applyBorder="1" applyAlignment="1">
      <alignment horizontal="center" vertical="center"/>
    </xf>
    <xf numFmtId="4" fontId="83" fillId="12" borderId="91" xfId="0" applyNumberFormat="1" applyFont="1" applyFill="1" applyBorder="1" applyAlignment="1">
      <alignment horizontal="center" vertical="center"/>
    </xf>
    <xf numFmtId="0" fontId="1" fillId="0" borderId="91" xfId="0" applyFont="1" applyBorder="1" applyAlignment="1">
      <alignment horizontal="center" vertical="center"/>
    </xf>
    <xf numFmtId="4" fontId="68" fillId="10" borderId="27" xfId="0" applyNumberFormat="1" applyFont="1" applyFill="1" applyBorder="1" applyAlignment="1">
      <alignment horizontal="left" vertical="center"/>
    </xf>
    <xf numFmtId="0" fontId="0" fillId="10" borderId="28" xfId="0" applyFill="1" applyBorder="1" applyAlignment="1">
      <alignment horizontal="left" vertical="center"/>
    </xf>
    <xf numFmtId="4" fontId="80" fillId="12" borderId="28" xfId="0" applyNumberFormat="1" applyFont="1" applyFill="1" applyBorder="1" applyAlignment="1">
      <alignment horizontal="center" vertical="center"/>
    </xf>
    <xf numFmtId="4" fontId="81" fillId="12" borderId="28" xfId="0" applyNumberFormat="1" applyFont="1" applyFill="1" applyBorder="1" applyAlignment="1">
      <alignment horizontal="center" vertical="center"/>
    </xf>
    <xf numFmtId="4" fontId="81" fillId="12" borderId="30" xfId="0" applyNumberFormat="1" applyFont="1" applyFill="1" applyBorder="1" applyAlignment="1">
      <alignment horizontal="center" vertical="center"/>
    </xf>
    <xf numFmtId="4" fontId="68" fillId="10" borderId="40" xfId="0" applyNumberFormat="1" applyFont="1" applyFill="1" applyBorder="1" applyAlignment="1">
      <alignment horizontal="left" vertical="center"/>
    </xf>
    <xf numFmtId="0" fontId="0" fillId="0" borderId="0" xfId="0" applyBorder="1" applyAlignment="1">
      <alignment horizontal="left" vertical="center"/>
    </xf>
    <xf numFmtId="0" fontId="0" fillId="0" borderId="37" xfId="0" applyBorder="1" applyAlignment="1">
      <alignment horizontal="left" vertical="center"/>
    </xf>
    <xf numFmtId="4" fontId="68" fillId="10" borderId="93" xfId="0" applyNumberFormat="1" applyFont="1" applyFill="1" applyBorder="1" applyAlignment="1">
      <alignment horizontal="left" vertical="center"/>
    </xf>
    <xf numFmtId="0" fontId="0" fillId="10" borderId="92" xfId="0" applyFill="1" applyBorder="1" applyAlignment="1">
      <alignment horizontal="left" vertical="center"/>
    </xf>
    <xf numFmtId="0" fontId="0" fillId="10" borderId="94" xfId="0" applyFill="1" applyBorder="1" applyAlignment="1">
      <alignment horizontal="left" vertical="center"/>
    </xf>
    <xf numFmtId="4" fontId="70" fillId="11" borderId="36" xfId="0" applyNumberFormat="1" applyFont="1" applyFill="1" applyBorder="1" applyAlignment="1">
      <alignment horizontal="center" vertical="center"/>
    </xf>
    <xf numFmtId="4" fontId="70" fillId="11" borderId="99" xfId="0" applyNumberFormat="1" applyFont="1" applyFill="1" applyBorder="1" applyAlignment="1">
      <alignment horizontal="center" vertical="center"/>
    </xf>
    <xf numFmtId="4" fontId="77" fillId="9" borderId="0" xfId="0" applyNumberFormat="1" applyFont="1" applyFill="1" applyBorder="1" applyAlignment="1">
      <alignment horizontal="center" vertical="center"/>
    </xf>
    <xf numFmtId="4" fontId="77" fillId="9" borderId="91" xfId="0" applyNumberFormat="1" applyFont="1" applyFill="1" applyBorder="1" applyAlignment="1">
      <alignment horizontal="center" vertical="center"/>
    </xf>
    <xf numFmtId="167" fontId="78" fillId="9" borderId="0" xfId="0" applyNumberFormat="1" applyFont="1" applyFill="1" applyBorder="1" applyAlignment="1">
      <alignment horizontal="center" vertical="center"/>
    </xf>
    <xf numFmtId="0" fontId="0" fillId="10" borderId="0" xfId="0" applyFill="1" applyBorder="1" applyAlignment="1">
      <alignment horizontal="left" vertical="center"/>
    </xf>
    <xf numFmtId="0" fontId="0" fillId="10" borderId="20" xfId="0" applyFill="1" applyBorder="1" applyAlignment="1">
      <alignment horizontal="left" vertical="center"/>
    </xf>
    <xf numFmtId="4" fontId="80" fillId="12" borderId="51" xfId="0" applyNumberFormat="1" applyFont="1" applyFill="1" applyBorder="1" applyAlignment="1">
      <alignment horizontal="center" vertical="center"/>
    </xf>
    <xf numFmtId="4" fontId="81" fillId="12" borderId="51" xfId="0" applyNumberFormat="1" applyFont="1" applyFill="1" applyBorder="1" applyAlignment="1">
      <alignment horizontal="center" vertical="center"/>
    </xf>
    <xf numFmtId="4" fontId="81" fillId="12" borderId="52" xfId="0" applyNumberFormat="1" applyFont="1" applyFill="1" applyBorder="1" applyAlignment="1">
      <alignment horizontal="center" vertical="center"/>
    </xf>
    <xf numFmtId="4" fontId="68" fillId="10" borderId="36" xfId="0" applyNumberFormat="1" applyFont="1" applyFill="1" applyBorder="1" applyAlignment="1">
      <alignment horizontal="left" vertical="center"/>
    </xf>
    <xf numFmtId="4" fontId="78" fillId="9" borderId="32" xfId="0" applyNumberFormat="1" applyFont="1" applyFill="1"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4" fontId="68" fillId="10" borderId="50" xfId="0" applyNumberFormat="1" applyFont="1" applyFill="1" applyBorder="1" applyAlignment="1">
      <alignment horizontal="left" vertical="center"/>
    </xf>
    <xf numFmtId="0" fontId="0" fillId="10" borderId="51" xfId="0" applyFill="1" applyBorder="1" applyAlignment="1">
      <alignment horizontal="left" vertical="center"/>
    </xf>
    <xf numFmtId="4" fontId="68" fillId="10" borderId="33" xfId="0" applyNumberFormat="1" applyFont="1" applyFill="1" applyBorder="1" applyAlignment="1">
      <alignment horizontal="left" vertical="center"/>
    </xf>
    <xf numFmtId="0" fontId="0" fillId="10" borderId="34" xfId="0" applyFill="1" applyBorder="1" applyAlignment="1">
      <alignment horizontal="left" vertical="center"/>
    </xf>
    <xf numFmtId="0" fontId="0" fillId="10" borderId="54" xfId="0" applyFill="1" applyBorder="1" applyAlignment="1">
      <alignment horizontal="left" vertical="center"/>
    </xf>
    <xf numFmtId="4" fontId="79" fillId="11" borderId="34" xfId="0" applyNumberFormat="1" applyFont="1" applyFill="1" applyBorder="1" applyAlignment="1">
      <alignment horizontal="center" vertical="center"/>
    </xf>
    <xf numFmtId="0" fontId="58" fillId="11" borderId="34" xfId="0" applyFont="1" applyFill="1" applyBorder="1" applyAlignment="1">
      <alignment horizontal="center" vertical="center"/>
    </xf>
    <xf numFmtId="0" fontId="58" fillId="11" borderId="55" xfId="0" applyFont="1" applyFill="1" applyBorder="1" applyAlignment="1">
      <alignment horizontal="center" vertical="center"/>
    </xf>
    <xf numFmtId="4" fontId="68" fillId="10" borderId="25" xfId="0" applyNumberFormat="1" applyFont="1" applyFill="1" applyBorder="1" applyAlignment="1">
      <alignment horizontal="left" vertical="center"/>
    </xf>
    <xf numFmtId="4" fontId="68" fillId="10" borderId="0" xfId="0" applyNumberFormat="1" applyFont="1" applyFill="1" applyBorder="1" applyAlignment="1">
      <alignment horizontal="left" vertical="center"/>
    </xf>
    <xf numFmtId="4" fontId="68" fillId="10" borderId="26" xfId="0" applyNumberFormat="1" applyFont="1" applyFill="1" applyBorder="1" applyAlignment="1">
      <alignment horizontal="left" vertical="center"/>
    </xf>
    <xf numFmtId="4" fontId="68" fillId="10" borderId="19" xfId="0" applyNumberFormat="1" applyFont="1" applyFill="1" applyBorder="1" applyAlignment="1">
      <alignment horizontal="left" vertical="center"/>
    </xf>
    <xf numFmtId="4" fontId="79" fillId="11" borderId="28" xfId="0" applyNumberFormat="1" applyFont="1" applyFill="1" applyBorder="1" applyAlignment="1">
      <alignment horizontal="center" vertical="center"/>
    </xf>
    <xf numFmtId="4" fontId="78" fillId="9" borderId="56" xfId="0" applyNumberFormat="1" applyFont="1" applyFill="1" applyBorder="1" applyAlignment="1">
      <alignment horizontal="center" vertical="center"/>
    </xf>
    <xf numFmtId="0" fontId="59" fillId="9" borderId="34" xfId="0" applyFont="1" applyFill="1" applyBorder="1" applyAlignment="1">
      <alignment horizontal="center" vertical="center"/>
    </xf>
    <xf numFmtId="0" fontId="59" fillId="9" borderId="35" xfId="0" applyFont="1" applyFill="1" applyBorder="1" applyAlignment="1">
      <alignment horizontal="center" vertical="center"/>
    </xf>
    <xf numFmtId="4" fontId="68" fillId="0" borderId="0" xfId="0" applyNumberFormat="1" applyFont="1" applyAlignment="1">
      <alignment horizontal="right" vertical="center"/>
    </xf>
    <xf numFmtId="0" fontId="0" fillId="0" borderId="0" xfId="0" applyAlignment="1">
      <alignment horizontal="right" vertical="center"/>
    </xf>
    <xf numFmtId="3" fontId="80" fillId="0" borderId="0" xfId="0" applyNumberFormat="1" applyFont="1" applyAlignment="1">
      <alignment horizontal="center" vertical="center"/>
    </xf>
    <xf numFmtId="0" fontId="15" fillId="0" borderId="0" xfId="0" applyFont="1" applyAlignment="1">
      <alignment horizontal="center" vertical="center"/>
    </xf>
    <xf numFmtId="0" fontId="0" fillId="0" borderId="48" xfId="0" applyBorder="1" applyAlignment="1">
      <alignment horizontal="center" vertical="center"/>
    </xf>
    <xf numFmtId="167" fontId="79" fillId="11" borderId="0" xfId="0" applyNumberFormat="1" applyFont="1" applyFill="1" applyBorder="1" applyAlignment="1">
      <alignment horizontal="center" vertical="center"/>
    </xf>
    <xf numFmtId="167" fontId="58" fillId="11" borderId="0" xfId="0" applyNumberFormat="1" applyFont="1" applyFill="1" applyBorder="1" applyAlignment="1">
      <alignment horizontal="center" vertical="center"/>
    </xf>
    <xf numFmtId="167" fontId="58" fillId="11" borderId="15" xfId="0" applyNumberFormat="1" applyFont="1" applyFill="1" applyBorder="1" applyAlignment="1">
      <alignment horizontal="center" vertical="center"/>
    </xf>
    <xf numFmtId="167" fontId="78" fillId="9" borderId="14" xfId="0" applyNumberFormat="1" applyFont="1" applyFill="1" applyBorder="1" applyAlignment="1">
      <alignment horizontal="center" vertical="center"/>
    </xf>
    <xf numFmtId="167" fontId="59" fillId="9" borderId="0" xfId="0" applyNumberFormat="1" applyFont="1" applyFill="1" applyBorder="1" applyAlignment="1">
      <alignment horizontal="center" vertical="center"/>
    </xf>
    <xf numFmtId="167" fontId="59" fillId="9" borderId="41" xfId="0" applyNumberFormat="1" applyFont="1" applyFill="1" applyBorder="1" applyAlignment="1">
      <alignment horizontal="center" vertical="center"/>
    </xf>
    <xf numFmtId="4" fontId="68" fillId="10" borderId="37" xfId="0" applyNumberFormat="1" applyFont="1" applyFill="1" applyBorder="1" applyAlignment="1">
      <alignment horizontal="left" vertical="center"/>
    </xf>
    <xf numFmtId="4" fontId="68" fillId="10" borderId="41" xfId="0" applyNumberFormat="1" applyFont="1" applyFill="1" applyBorder="1" applyAlignment="1">
      <alignment horizontal="left" vertical="center"/>
    </xf>
    <xf numFmtId="10" fontId="79" fillId="11" borderId="36" xfId="0" applyNumberFormat="1" applyFont="1" applyFill="1" applyBorder="1" applyAlignment="1">
      <alignment horizontal="center" vertical="center"/>
    </xf>
    <xf numFmtId="10" fontId="0" fillId="0" borderId="0" xfId="0" applyNumberFormat="1" applyBorder="1" applyAlignment="1">
      <alignment horizontal="center" vertical="center"/>
    </xf>
    <xf numFmtId="10" fontId="0" fillId="0" borderId="15" xfId="0" applyNumberFormat="1" applyBorder="1" applyAlignment="1">
      <alignment horizontal="center" vertical="center"/>
    </xf>
    <xf numFmtId="10" fontId="78" fillId="9" borderId="14" xfId="0" applyNumberFormat="1" applyFont="1" applyFill="1" applyBorder="1" applyAlignment="1">
      <alignment horizontal="center" vertical="center"/>
    </xf>
    <xf numFmtId="10" fontId="0" fillId="0" borderId="26" xfId="0" applyNumberFormat="1" applyBorder="1" applyAlignment="1">
      <alignment horizontal="center" vertical="center"/>
    </xf>
    <xf numFmtId="4" fontId="68" fillId="10" borderId="42" xfId="0" applyNumberFormat="1" applyFont="1" applyFill="1" applyBorder="1" applyAlignment="1">
      <alignment horizontal="left" vertical="center"/>
    </xf>
    <xf numFmtId="4" fontId="68" fillId="10" borderId="43" xfId="0" applyNumberFormat="1" applyFont="1" applyFill="1" applyBorder="1" applyAlignment="1">
      <alignment horizontal="left" vertical="center"/>
    </xf>
    <xf numFmtId="4" fontId="68" fillId="10" borderId="46" xfId="0" applyNumberFormat="1" applyFont="1" applyFill="1" applyBorder="1" applyAlignment="1">
      <alignment horizontal="left" vertical="center"/>
    </xf>
    <xf numFmtId="0" fontId="0" fillId="10" borderId="26" xfId="0" applyFill="1" applyBorder="1" applyAlignment="1">
      <alignment horizontal="left" vertical="center"/>
    </xf>
    <xf numFmtId="4" fontId="83" fillId="4" borderId="0" xfId="0" applyNumberFormat="1" applyFont="1" applyFill="1" applyBorder="1" applyAlignment="1">
      <alignment horizontal="center" vertical="center"/>
    </xf>
    <xf numFmtId="4" fontId="82" fillId="4" borderId="0" xfId="0" applyNumberFormat="1" applyFont="1" applyFill="1" applyBorder="1" applyAlignment="1">
      <alignment horizontal="center" vertical="center"/>
    </xf>
    <xf numFmtId="4" fontId="82" fillId="4" borderId="20" xfId="0" applyNumberFormat="1" applyFont="1" applyFill="1" applyBorder="1" applyAlignment="1">
      <alignment horizontal="center" vertical="center"/>
    </xf>
    <xf numFmtId="3" fontId="80" fillId="4" borderId="51" xfId="0" applyNumberFormat="1" applyFont="1" applyFill="1" applyBorder="1" applyAlignment="1">
      <alignment horizontal="center" vertical="center"/>
    </xf>
    <xf numFmtId="3" fontId="81" fillId="4" borderId="51" xfId="0" applyNumberFormat="1" applyFont="1" applyFill="1" applyBorder="1" applyAlignment="1">
      <alignment horizontal="center" vertical="center"/>
    </xf>
    <xf numFmtId="3" fontId="81" fillId="4" borderId="52" xfId="0" applyNumberFormat="1" applyFont="1" applyFill="1" applyBorder="1" applyAlignment="1">
      <alignment horizontal="center" vertical="center"/>
    </xf>
    <xf numFmtId="4" fontId="80" fillId="12" borderId="60" xfId="0" applyNumberFormat="1" applyFont="1" applyFill="1" applyBorder="1" applyAlignment="1">
      <alignment horizontal="center" vertical="center"/>
    </xf>
    <xf numFmtId="4" fontId="81" fillId="12" borderId="61" xfId="0" applyNumberFormat="1" applyFont="1" applyFill="1" applyBorder="1" applyAlignment="1">
      <alignment horizontal="center" vertical="center"/>
    </xf>
    <xf numFmtId="4" fontId="81" fillId="12" borderId="62" xfId="0" applyNumberFormat="1" applyFont="1" applyFill="1" applyBorder="1" applyAlignment="1">
      <alignment horizontal="center" vertical="center"/>
    </xf>
    <xf numFmtId="4" fontId="79" fillId="11" borderId="0" xfId="0" applyNumberFormat="1" applyFont="1" applyFill="1" applyBorder="1" applyAlignment="1">
      <alignment horizontal="center" vertical="center"/>
    </xf>
    <xf numFmtId="0" fontId="0" fillId="0" borderId="15" xfId="0" applyBorder="1" applyAlignment="1">
      <alignment horizontal="center" vertical="center"/>
    </xf>
    <xf numFmtId="4" fontId="78" fillId="9" borderId="14" xfId="0" applyNumberFormat="1" applyFont="1" applyFill="1" applyBorder="1" applyAlignment="1">
      <alignment horizontal="center" vertical="center"/>
    </xf>
    <xf numFmtId="0" fontId="79" fillId="13" borderId="65" xfId="0" applyFont="1" applyFill="1" applyBorder="1" applyAlignment="1">
      <alignment horizontal="center" vertical="center"/>
    </xf>
    <xf numFmtId="0" fontId="79" fillId="13" borderId="66" xfId="0" applyFont="1" applyFill="1" applyBorder="1" applyAlignment="1">
      <alignment horizontal="center" vertical="center"/>
    </xf>
    <xf numFmtId="0" fontId="79" fillId="13" borderId="67" xfId="0" applyFont="1" applyFill="1" applyBorder="1" applyAlignment="1">
      <alignment horizontal="center" vertical="center"/>
    </xf>
    <xf numFmtId="0" fontId="78" fillId="9" borderId="65" xfId="0" applyFont="1" applyFill="1" applyBorder="1" applyAlignment="1">
      <alignment horizontal="center" vertical="center"/>
    </xf>
    <xf numFmtId="0" fontId="78" fillId="9" borderId="66" xfId="0" applyFont="1" applyFill="1" applyBorder="1" applyAlignment="1">
      <alignment horizontal="center" vertical="center"/>
    </xf>
    <xf numFmtId="0" fontId="78" fillId="9" borderId="67" xfId="0" applyFont="1" applyFill="1" applyBorder="1" applyAlignment="1">
      <alignment horizontal="center" vertical="center"/>
    </xf>
    <xf numFmtId="170" fontId="70" fillId="13" borderId="70" xfId="0" applyNumberFormat="1" applyFont="1" applyFill="1" applyBorder="1" applyAlignment="1">
      <alignment horizontal="center" vertical="center"/>
    </xf>
    <xf numFmtId="170" fontId="70" fillId="13" borderId="7" xfId="0" applyNumberFormat="1" applyFont="1" applyFill="1" applyBorder="1" applyAlignment="1">
      <alignment horizontal="center" vertical="center"/>
    </xf>
    <xf numFmtId="170" fontId="70" fillId="13" borderId="71" xfId="0" applyNumberFormat="1" applyFont="1" applyFill="1" applyBorder="1" applyAlignment="1">
      <alignment horizontal="center" vertical="center"/>
    </xf>
    <xf numFmtId="170" fontId="77" fillId="9" borderId="70" xfId="0" applyNumberFormat="1" applyFont="1" applyFill="1" applyBorder="1" applyAlignment="1">
      <alignment horizontal="center" vertical="center"/>
    </xf>
    <xf numFmtId="170" fontId="77" fillId="9" borderId="7" xfId="0" applyNumberFormat="1" applyFont="1" applyFill="1" applyBorder="1" applyAlignment="1">
      <alignment horizontal="center" vertical="center"/>
    </xf>
    <xf numFmtId="170" fontId="77" fillId="9" borderId="71" xfId="0" applyNumberFormat="1" applyFont="1" applyFill="1" applyBorder="1" applyAlignment="1">
      <alignment horizontal="center" vertical="center"/>
    </xf>
    <xf numFmtId="0" fontId="68" fillId="0" borderId="0" xfId="0" applyFont="1" applyFill="1" applyAlignment="1">
      <alignment horizontal="left" vertical="center" wrapText="1"/>
    </xf>
    <xf numFmtId="0" fontId="68" fillId="0" borderId="0" xfId="0" applyFont="1" applyAlignment="1">
      <alignment horizontal="left" vertical="center" wrapText="1"/>
    </xf>
    <xf numFmtId="0" fontId="79" fillId="13" borderId="64" xfId="0" applyFont="1" applyFill="1" applyBorder="1" applyAlignment="1">
      <alignment horizontal="center" vertical="center" wrapText="1"/>
    </xf>
    <xf numFmtId="0" fontId="68" fillId="0" borderId="68" xfId="0" applyFont="1" applyBorder="1" applyAlignment="1">
      <alignment horizontal="center" vertical="center" wrapText="1"/>
    </xf>
    <xf numFmtId="0" fontId="78" fillId="9" borderId="64" xfId="0" applyFont="1" applyFill="1" applyBorder="1" applyAlignment="1">
      <alignment horizontal="center" vertical="center" wrapText="1"/>
    </xf>
    <xf numFmtId="0" fontId="68" fillId="9" borderId="68" xfId="0" applyFont="1" applyFill="1" applyBorder="1" applyAlignment="1">
      <alignment horizontal="center" vertical="center" wrapText="1"/>
    </xf>
    <xf numFmtId="0" fontId="35" fillId="4" borderId="0" xfId="0" applyFont="1" applyFill="1" applyAlignment="1">
      <alignment horizontal="center" vertical="center" wrapText="1"/>
    </xf>
    <xf numFmtId="0" fontId="68" fillId="4" borderId="0" xfId="0" applyFont="1" applyFill="1" applyAlignment="1">
      <alignment horizontal="center" vertical="center" wrapText="1"/>
    </xf>
    <xf numFmtId="170" fontId="68" fillId="2" borderId="11" xfId="0" applyNumberFormat="1" applyFont="1" applyFill="1" applyBorder="1" applyAlignment="1">
      <alignment horizontal="center" vertical="center"/>
    </xf>
    <xf numFmtId="0" fontId="0" fillId="0" borderId="13" xfId="0" applyBorder="1" applyAlignment="1"/>
    <xf numFmtId="0" fontId="35" fillId="0" borderId="4" xfId="0" applyFont="1" applyFill="1" applyBorder="1" applyAlignment="1">
      <alignment horizontal="left" vertical="center"/>
    </xf>
    <xf numFmtId="0" fontId="15" fillId="0" borderId="4" xfId="0" applyFont="1" applyBorder="1" applyAlignment="1"/>
    <xf numFmtId="10" fontId="79" fillId="2" borderId="7" xfId="0" applyNumberFormat="1" applyFont="1" applyFill="1" applyBorder="1" applyAlignment="1">
      <alignment horizontal="center" vertical="center"/>
    </xf>
    <xf numFmtId="0" fontId="58" fillId="2" borderId="7" xfId="0" applyFont="1" applyFill="1" applyBorder="1" applyAlignment="1"/>
    <xf numFmtId="0" fontId="68" fillId="0" borderId="0" xfId="0" applyFont="1" applyFill="1" applyAlignment="1">
      <alignment horizontal="left" vertical="center"/>
    </xf>
    <xf numFmtId="0" fontId="0" fillId="0" borderId="0" xfId="0" applyAlignment="1"/>
    <xf numFmtId="10" fontId="89" fillId="15" borderId="0" xfId="0" applyNumberFormat="1" applyFont="1" applyFill="1" applyAlignment="1">
      <alignment horizontal="center" vertical="center"/>
    </xf>
    <xf numFmtId="0" fontId="86" fillId="15" borderId="0" xfId="0" applyFont="1" applyFill="1" applyAlignment="1">
      <alignment horizontal="center" vertical="center"/>
    </xf>
    <xf numFmtId="10" fontId="89" fillId="0" borderId="0" xfId="0" applyNumberFormat="1" applyFont="1" applyFill="1" applyAlignment="1">
      <alignment horizontal="center" vertical="center"/>
    </xf>
    <xf numFmtId="0" fontId="86" fillId="0" borderId="0" xfId="0" applyFont="1" applyFill="1" applyAlignment="1">
      <alignment horizontal="center" vertical="center"/>
    </xf>
    <xf numFmtId="0" fontId="1" fillId="0" borderId="0" xfId="0" applyFont="1" applyAlignment="1">
      <alignment horizontal="left" vertical="center" wrapText="1"/>
    </xf>
    <xf numFmtId="10" fontId="100" fillId="0" borderId="0" xfId="0" applyNumberFormat="1" applyFont="1" applyFill="1" applyAlignment="1">
      <alignment horizontal="center" vertical="center"/>
    </xf>
    <xf numFmtId="0" fontId="101" fillId="0" borderId="0" xfId="0" applyFont="1" applyFill="1" applyAlignment="1">
      <alignment horizontal="center" vertical="center"/>
    </xf>
    <xf numFmtId="10" fontId="68" fillId="0" borderId="0" xfId="0" applyNumberFormat="1" applyFont="1" applyFill="1" applyAlignment="1">
      <alignment horizontal="center" vertical="center"/>
    </xf>
    <xf numFmtId="0" fontId="0" fillId="0" borderId="0" xfId="0" applyAlignment="1">
      <alignment horizontal="center" vertical="center"/>
    </xf>
    <xf numFmtId="10" fontId="68" fillId="4" borderId="0" xfId="0" applyNumberFormat="1" applyFont="1" applyFill="1" applyAlignment="1">
      <alignment horizontal="center" vertical="center"/>
    </xf>
    <xf numFmtId="10" fontId="35" fillId="2" borderId="7" xfId="0" applyNumberFormat="1" applyFont="1" applyFill="1" applyBorder="1" applyAlignment="1">
      <alignment horizontal="center" vertical="center"/>
    </xf>
    <xf numFmtId="0" fontId="15" fillId="2" borderId="7" xfId="0" applyFont="1" applyFill="1" applyBorder="1" applyAlignment="1">
      <alignment horizontal="center" vertical="center"/>
    </xf>
    <xf numFmtId="10" fontId="35" fillId="2" borderId="0" xfId="0" applyNumberFormat="1" applyFont="1" applyFill="1" applyAlignment="1">
      <alignment horizontal="center" vertical="center"/>
    </xf>
    <xf numFmtId="0" fontId="15" fillId="2" borderId="0" xfId="0" applyFont="1" applyFill="1" applyAlignment="1">
      <alignment horizontal="center" vertical="center"/>
    </xf>
    <xf numFmtId="3" fontId="35" fillId="0" borderId="0" xfId="0" applyNumberFormat="1" applyFont="1" applyAlignment="1">
      <alignment horizontal="center" vertical="center" textRotation="90"/>
    </xf>
    <xf numFmtId="0" fontId="15" fillId="0" borderId="0" xfId="0" applyFont="1" applyAlignment="1">
      <alignment horizontal="center" vertical="center" textRotation="90"/>
    </xf>
    <xf numFmtId="3" fontId="35" fillId="0" borderId="0" xfId="0" applyNumberFormat="1" applyFont="1" applyAlignment="1">
      <alignment horizontal="center" vertical="center"/>
    </xf>
  </cellXfs>
  <cellStyles count="4">
    <cellStyle name="Comma" xfId="1" builtinId="3"/>
    <cellStyle name="Normal" xfId="0" builtinId="0"/>
    <cellStyle name="Normal 2" xfId="3"/>
    <cellStyle name="Percent" xfId="2" builtinId="5"/>
  </cellStyles>
  <dxfs count="0"/>
  <tableStyles count="0" defaultTableStyle="TableStyleMedium9" defaultPivotStyle="PivotStyleLight16"/>
  <colors>
    <mruColors>
      <color rgb="FF0000FF"/>
      <color rgb="FFFFFFCC"/>
      <color rgb="FFFFFF99"/>
      <color rgb="FF006600"/>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latin typeface="Arial" panose="020B0604020202020204" pitchFamily="34" charset="0"/>
                <a:cs typeface="Arial" panose="020B0604020202020204" pitchFamily="34" charset="0"/>
              </a:defRPr>
            </a:pPr>
            <a:r>
              <a:rPr lang="en-GB" sz="1400" b="0">
                <a:latin typeface="Arial" panose="020B0604020202020204" pitchFamily="34" charset="0"/>
                <a:cs typeface="Arial" panose="020B0604020202020204" pitchFamily="34" charset="0"/>
              </a:rPr>
              <a:t>Kohler Business Divisions</a:t>
            </a:r>
            <a:r>
              <a:rPr lang="en-GB" sz="1400" b="0" baseline="0">
                <a:latin typeface="Arial" panose="020B0604020202020204" pitchFamily="34" charset="0"/>
                <a:cs typeface="Arial" panose="020B0604020202020204" pitchFamily="34" charset="0"/>
              </a:rPr>
              <a:t> by Net Sales</a:t>
            </a:r>
            <a:endParaRPr lang="en-GB" sz="1400" b="0">
              <a:latin typeface="Arial" panose="020B0604020202020204" pitchFamily="34" charset="0"/>
              <a:cs typeface="Arial" panose="020B0604020202020204" pitchFamily="34" charset="0"/>
            </a:endParaRPr>
          </a:p>
        </c:rich>
      </c:tx>
      <c:layout/>
      <c:overlay val="0"/>
    </c:title>
    <c:autoTitleDeleted val="0"/>
    <c:plotArea>
      <c:layout/>
      <c:doughnutChart>
        <c:varyColors val="1"/>
        <c:ser>
          <c:idx val="0"/>
          <c:order val="0"/>
          <c:explosion val="25"/>
          <c:dLbls>
            <c:dLbl>
              <c:idx val="0"/>
              <c:layout>
                <c:manualLayout>
                  <c:x val="0.16821416498428857"/>
                  <c:y val="-0.12769953051643193"/>
                </c:manualLayout>
              </c:layout>
              <c:showLegendKey val="0"/>
              <c:showVal val="0"/>
              <c:showCatName val="1"/>
              <c:showSerName val="0"/>
              <c:showPercent val="1"/>
              <c:showBubbleSize val="0"/>
            </c:dLbl>
            <c:dLbl>
              <c:idx val="1"/>
              <c:layout>
                <c:manualLayout>
                  <c:x val="-0.13211009174311927"/>
                  <c:y val="-1.1267605633802818E-2"/>
                </c:manualLayout>
              </c:layout>
              <c:showLegendKey val="0"/>
              <c:showVal val="0"/>
              <c:showCatName val="1"/>
              <c:showSerName val="0"/>
              <c:showPercent val="1"/>
              <c:showBubbleSize val="0"/>
            </c:dLbl>
            <c:dLbl>
              <c:idx val="2"/>
              <c:layout>
                <c:manualLayout>
                  <c:x val="-9.5412844036697253E-2"/>
                  <c:y val="-9.3896713615023455E-2"/>
                </c:manualLayout>
              </c:layout>
              <c:showLegendKey val="0"/>
              <c:showVal val="0"/>
              <c:showCatName val="1"/>
              <c:showSerName val="0"/>
              <c:showPercent val="1"/>
              <c:showBubbleSize val="0"/>
            </c:dLbl>
            <c:dLbl>
              <c:idx val="3"/>
              <c:layout>
                <c:manualLayout>
                  <c:x val="9.1416428821872925E-2"/>
                  <c:y val="-7.8873535174300402E-2"/>
                </c:manualLayout>
              </c:layout>
              <c:showLegendKey val="0"/>
              <c:showVal val="0"/>
              <c:showCatName val="1"/>
              <c:showSerName val="0"/>
              <c:showPercent val="1"/>
              <c:showBubbleSize val="0"/>
            </c:dLbl>
            <c:showLegendKey val="0"/>
            <c:showVal val="0"/>
            <c:showCatName val="1"/>
            <c:showSerName val="0"/>
            <c:showPercent val="1"/>
            <c:showBubbleSize val="0"/>
            <c:showLeaderLines val="1"/>
          </c:dLbls>
          <c:cat>
            <c:strRef>
              <c:f>'1.1 BusinessDivisions'!$C$34:$C$37</c:f>
              <c:strCache>
                <c:ptCount val="4"/>
                <c:pt idx="0">
                  <c:v>Kitchen &amp; Bath Group</c:v>
                </c:pt>
                <c:pt idx="1">
                  <c:v>Power Systems Group</c:v>
                </c:pt>
                <c:pt idx="2">
                  <c:v>Interiors Group</c:v>
                </c:pt>
                <c:pt idx="3">
                  <c:v>Hospitality &amp; Real Estate</c:v>
                </c:pt>
              </c:strCache>
            </c:strRef>
          </c:cat>
          <c:val>
            <c:numRef>
              <c:f>'1.1 BusinessDivisions'!$F$34:$F$37</c:f>
              <c:numCache>
                <c:formatCode>#,##0</c:formatCode>
                <c:ptCount val="4"/>
                <c:pt idx="0">
                  <c:v>1485831</c:v>
                </c:pt>
                <c:pt idx="1">
                  <c:v>540260</c:v>
                </c:pt>
                <c:pt idx="2">
                  <c:v>145414</c:v>
                </c:pt>
                <c:pt idx="3">
                  <c:v>50789</c:v>
                </c:pt>
              </c:numCache>
            </c:numRef>
          </c:val>
        </c:ser>
        <c:dLbls>
          <c:showLegendKey val="0"/>
          <c:showVal val="0"/>
          <c:showCatName val="1"/>
          <c:showSerName val="0"/>
          <c:showPercent val="1"/>
          <c:showBubbleSize val="0"/>
          <c:showLeaderLines val="1"/>
        </c:dLbls>
        <c:firstSliceAng val="0"/>
        <c:holeSize val="50"/>
      </c:doughnutChart>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latin typeface="Arial" panose="020B0604020202020204" pitchFamily="34" charset="0"/>
                <a:cs typeface="Arial" panose="020B0604020202020204" pitchFamily="34" charset="0"/>
              </a:defRPr>
            </a:pPr>
            <a:r>
              <a:rPr lang="en-GB" sz="1400" b="0">
                <a:latin typeface="Arial" panose="020B0604020202020204" pitchFamily="34" charset="0"/>
                <a:cs typeface="Arial" panose="020B0604020202020204" pitchFamily="34" charset="0"/>
              </a:rPr>
              <a:t>Kohler Business Divisions by Net Income</a:t>
            </a:r>
          </a:p>
        </c:rich>
      </c:tx>
      <c:layout/>
      <c:overlay val="0"/>
    </c:title>
    <c:autoTitleDeleted val="0"/>
    <c:plotArea>
      <c:layout/>
      <c:doughnutChart>
        <c:varyColors val="1"/>
        <c:ser>
          <c:idx val="0"/>
          <c:order val="0"/>
          <c:explosion val="25"/>
          <c:dLbls>
            <c:dLbl>
              <c:idx val="0"/>
              <c:layout>
                <c:manualLayout>
                  <c:x val="0.19327217125382262"/>
                  <c:y val="-0.18779342723004688"/>
                </c:manualLayout>
              </c:layout>
              <c:showLegendKey val="0"/>
              <c:showVal val="0"/>
              <c:showCatName val="1"/>
              <c:showSerName val="0"/>
              <c:showPercent val="1"/>
              <c:showBubbleSize val="0"/>
            </c:dLbl>
            <c:dLbl>
              <c:idx val="1"/>
              <c:layout>
                <c:manualLayout>
                  <c:x val="-0.1198776758409786"/>
                  <c:y val="-6.7605633802816895E-2"/>
                </c:manualLayout>
              </c:layout>
              <c:showLegendKey val="0"/>
              <c:showVal val="0"/>
              <c:showCatName val="1"/>
              <c:showSerName val="0"/>
              <c:showPercent val="1"/>
              <c:showBubbleSize val="0"/>
            </c:dLbl>
            <c:dLbl>
              <c:idx val="2"/>
              <c:layout>
                <c:manualLayout>
                  <c:x val="-6.8501529051987725E-2"/>
                  <c:y val="-9.3896713615023469E-2"/>
                </c:manualLayout>
              </c:layout>
              <c:showLegendKey val="0"/>
              <c:showVal val="0"/>
              <c:showCatName val="1"/>
              <c:showSerName val="0"/>
              <c:showPercent val="1"/>
              <c:showBubbleSize val="0"/>
            </c:dLbl>
            <c:dLbl>
              <c:idx val="3"/>
              <c:layout>
                <c:manualLayout>
                  <c:x val="0.11253803366322329"/>
                  <c:y val="-4.1314553990610327E-2"/>
                </c:manualLayout>
              </c:layout>
              <c:showLegendKey val="0"/>
              <c:showVal val="0"/>
              <c:showCatName val="1"/>
              <c:showSerName val="0"/>
              <c:showPercent val="1"/>
              <c:showBubbleSize val="0"/>
            </c:dLbl>
            <c:showLegendKey val="0"/>
            <c:showVal val="0"/>
            <c:showCatName val="1"/>
            <c:showSerName val="0"/>
            <c:showPercent val="1"/>
            <c:showBubbleSize val="0"/>
            <c:showLeaderLines val="1"/>
          </c:dLbls>
          <c:cat>
            <c:strRef>
              <c:f>'1.1 BusinessDivisions'!$C$34:$C$37</c:f>
              <c:strCache>
                <c:ptCount val="4"/>
                <c:pt idx="0">
                  <c:v>Kitchen &amp; Bath Group</c:v>
                </c:pt>
                <c:pt idx="1">
                  <c:v>Power Systems Group</c:v>
                </c:pt>
                <c:pt idx="2">
                  <c:v>Interiors Group</c:v>
                </c:pt>
                <c:pt idx="3">
                  <c:v>Hospitality &amp; Real Estate</c:v>
                </c:pt>
              </c:strCache>
            </c:strRef>
          </c:cat>
          <c:val>
            <c:numRef>
              <c:f>'1.1 BusinessDivisions'!$M$34:$M$37</c:f>
              <c:numCache>
                <c:formatCode>#,##0</c:formatCode>
                <c:ptCount val="4"/>
                <c:pt idx="0">
                  <c:v>87411</c:v>
                </c:pt>
                <c:pt idx="1">
                  <c:v>20398</c:v>
                </c:pt>
                <c:pt idx="2">
                  <c:v>4001</c:v>
                </c:pt>
                <c:pt idx="3">
                  <c:v>1121</c:v>
                </c:pt>
              </c:numCache>
            </c:numRef>
          </c:val>
        </c:ser>
        <c:dLbls>
          <c:showLegendKey val="0"/>
          <c:showVal val="0"/>
          <c:showCatName val="1"/>
          <c:showSerName val="0"/>
          <c:showPercent val="1"/>
          <c:showBubbleSize val="0"/>
          <c:showLeaderLines val="1"/>
        </c:dLbls>
        <c:firstSliceAng val="0"/>
        <c:holeSize val="50"/>
      </c:doughnutChart>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a:latin typeface="Arial" panose="020B0604020202020204" pitchFamily="34" charset="0"/>
                <a:cs typeface="Arial" panose="020B0604020202020204" pitchFamily="34" charset="0"/>
              </a:defRPr>
            </a:pPr>
            <a:r>
              <a:rPr lang="en-US" sz="1400" b="0">
                <a:latin typeface="Arial" panose="020B0604020202020204" pitchFamily="34" charset="0"/>
                <a:cs typeface="Arial" panose="020B0604020202020204" pitchFamily="34" charset="0"/>
              </a:rPr>
              <a:t>Gross Profit</a:t>
            </a:r>
          </a:p>
        </c:rich>
      </c:tx>
      <c:overlay val="0"/>
    </c:title>
    <c:autoTitleDeleted val="0"/>
    <c:plotArea>
      <c:layout>
        <c:manualLayout>
          <c:layoutTarget val="inner"/>
          <c:xMode val="edge"/>
          <c:yMode val="edge"/>
          <c:x val="0.13525240594925633"/>
          <c:y val="6.575240594925634E-2"/>
          <c:w val="0.83419203849518808"/>
          <c:h val="0.65481723730220631"/>
        </c:manualLayout>
      </c:layout>
      <c:lineChart>
        <c:grouping val="standard"/>
        <c:varyColors val="0"/>
        <c:ser>
          <c:idx val="1"/>
          <c:order val="0"/>
          <c:tx>
            <c:strRef>
              <c:f>'3.1 FreeCashFlows'!$B$45</c:f>
              <c:strCache>
                <c:ptCount val="1"/>
                <c:pt idx="0">
                  <c:v>Gross Profit</c:v>
                </c:pt>
              </c:strCache>
            </c:strRef>
          </c:tx>
          <c:spPr>
            <a:ln>
              <a:solidFill>
                <a:srgbClr val="0000FF"/>
              </a:solidFill>
            </a:ln>
          </c:spPr>
          <c:marker>
            <c:symbol val="none"/>
          </c:marker>
          <c:dLbls>
            <c:showLegendKey val="0"/>
            <c:showVal val="1"/>
            <c:showCatName val="0"/>
            <c:showSerName val="0"/>
            <c:showPercent val="0"/>
            <c:showBubbleSize val="0"/>
            <c:showLeaderLines val="0"/>
          </c:dLbls>
          <c:trendline>
            <c:spPr>
              <a:ln>
                <a:prstDash val="dash"/>
              </a:ln>
            </c:spPr>
            <c:trendlineType val="linear"/>
            <c:forward val="2"/>
            <c:dispRSqr val="0"/>
            <c:dispEq val="0"/>
          </c:trendline>
          <c:cat>
            <c:numRef>
              <c:f>'3.1 FreeCashFlows'!$C$44:$G$44</c:f>
              <c:numCache>
                <c:formatCode>General</c:formatCode>
                <c:ptCount val="5"/>
                <c:pt idx="0">
                  <c:v>1998</c:v>
                </c:pt>
                <c:pt idx="1">
                  <c:v>1999</c:v>
                </c:pt>
                <c:pt idx="2">
                  <c:v>2000</c:v>
                </c:pt>
                <c:pt idx="3">
                  <c:v>2001</c:v>
                </c:pt>
                <c:pt idx="4">
                  <c:v>2002</c:v>
                </c:pt>
              </c:numCache>
            </c:numRef>
          </c:cat>
          <c:val>
            <c:numRef>
              <c:f>'3.1 FreeCashFlows'!$C$45:$G$45</c:f>
              <c:numCache>
                <c:formatCode>#,##0</c:formatCode>
                <c:ptCount val="5"/>
                <c:pt idx="0">
                  <c:v>583316</c:v>
                </c:pt>
                <c:pt idx="1">
                  <c:v>550162</c:v>
                </c:pt>
                <c:pt idx="2">
                  <c:v>612656</c:v>
                </c:pt>
                <c:pt idx="3">
                  <c:v>646997</c:v>
                </c:pt>
                <c:pt idx="4">
                  <c:v>674998</c:v>
                </c:pt>
              </c:numCache>
            </c:numRef>
          </c:val>
          <c:smooth val="1"/>
        </c:ser>
        <c:dLbls>
          <c:showLegendKey val="0"/>
          <c:showVal val="0"/>
          <c:showCatName val="0"/>
          <c:showSerName val="0"/>
          <c:showPercent val="0"/>
          <c:showBubbleSize val="0"/>
        </c:dLbls>
        <c:marker val="1"/>
        <c:smooth val="0"/>
        <c:axId val="155477888"/>
        <c:axId val="155479424"/>
      </c:lineChart>
      <c:catAx>
        <c:axId val="155477888"/>
        <c:scaling>
          <c:orientation val="minMax"/>
        </c:scaling>
        <c:delete val="0"/>
        <c:axPos val="b"/>
        <c:numFmt formatCode="General" sourceLinked="1"/>
        <c:majorTickMark val="out"/>
        <c:minorTickMark val="none"/>
        <c:tickLblPos val="nextTo"/>
        <c:txPr>
          <a:bodyPr rot="-1500000"/>
          <a:lstStyle/>
          <a:p>
            <a:pPr>
              <a:defRPr b="1"/>
            </a:pPr>
            <a:endParaRPr lang="en-US"/>
          </a:p>
        </c:txPr>
        <c:crossAx val="155479424"/>
        <c:crosses val="autoZero"/>
        <c:auto val="1"/>
        <c:lblAlgn val="ctr"/>
        <c:lblOffset val="100"/>
        <c:noMultiLvlLbl val="0"/>
      </c:catAx>
      <c:valAx>
        <c:axId val="155479424"/>
        <c:scaling>
          <c:orientation val="minMax"/>
          <c:min val="500000"/>
        </c:scaling>
        <c:delete val="0"/>
        <c:axPos val="l"/>
        <c:numFmt formatCode="#,##0" sourceLinked="1"/>
        <c:majorTickMark val="out"/>
        <c:minorTickMark val="none"/>
        <c:tickLblPos val="nextTo"/>
        <c:crossAx val="155477888"/>
        <c:crosses val="autoZero"/>
        <c:crossBetween val="between"/>
        <c:majorUnit val="50000"/>
        <c:minorUnit val="5000"/>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b="0">
                <a:latin typeface="Arial" panose="020B0604020202020204" pitchFamily="34" charset="0"/>
                <a:cs typeface="Arial" panose="020B0604020202020204" pitchFamily="34" charset="0"/>
              </a:rPr>
              <a:t>Free Cash Flows (FCF)</a:t>
            </a:r>
          </a:p>
        </c:rich>
      </c:tx>
      <c:layout>
        <c:manualLayout>
          <c:xMode val="edge"/>
          <c:yMode val="edge"/>
          <c:x val="0.36202077865266841"/>
          <c:y val="2.5974025974025976E-2"/>
        </c:manualLayout>
      </c:layout>
      <c:overlay val="1"/>
    </c:title>
    <c:autoTitleDeleted val="0"/>
    <c:plotArea>
      <c:layout/>
      <c:barChart>
        <c:barDir val="col"/>
        <c:grouping val="clustered"/>
        <c:varyColors val="0"/>
        <c:ser>
          <c:idx val="0"/>
          <c:order val="0"/>
          <c:tx>
            <c:strRef>
              <c:f>'3.1 FreeCashFlows'!$B$9</c:f>
              <c:strCache>
                <c:ptCount val="1"/>
                <c:pt idx="0">
                  <c:v>Free Cash Flows (FCF)</c:v>
                </c:pt>
              </c:strCache>
            </c:strRef>
          </c:tx>
          <c:invertIfNegative val="0"/>
          <c:cat>
            <c:numRef>
              <c:f>'3.1 FreeCashFlows'!$C$12:$G$12</c:f>
              <c:numCache>
                <c:formatCode>General</c:formatCode>
                <c:ptCount val="5"/>
                <c:pt idx="0">
                  <c:v>1998</c:v>
                </c:pt>
                <c:pt idx="1">
                  <c:v>1999</c:v>
                </c:pt>
                <c:pt idx="2">
                  <c:v>2000</c:v>
                </c:pt>
                <c:pt idx="3">
                  <c:v>2001</c:v>
                </c:pt>
                <c:pt idx="4">
                  <c:v>2002</c:v>
                </c:pt>
              </c:numCache>
            </c:numRef>
          </c:cat>
          <c:val>
            <c:numRef>
              <c:f>'3.1 FreeCashFlows'!$C$18:$G$18</c:f>
              <c:numCache>
                <c:formatCode>#,##0</c:formatCode>
                <c:ptCount val="5"/>
                <c:pt idx="0">
                  <c:v>-23302.508572385006</c:v>
                </c:pt>
                <c:pt idx="1">
                  <c:v>60969.625835273269</c:v>
                </c:pt>
                <c:pt idx="2">
                  <c:v>65597.856180668168</c:v>
                </c:pt>
                <c:pt idx="3">
                  <c:v>71118.368653675716</c:v>
                </c:pt>
                <c:pt idx="4">
                  <c:v>57093.891021820717</c:v>
                </c:pt>
              </c:numCache>
            </c:numRef>
          </c:val>
        </c:ser>
        <c:dLbls>
          <c:showLegendKey val="0"/>
          <c:showVal val="1"/>
          <c:showCatName val="0"/>
          <c:showSerName val="0"/>
          <c:showPercent val="0"/>
          <c:showBubbleSize val="0"/>
        </c:dLbls>
        <c:gapWidth val="75"/>
        <c:axId val="155509120"/>
        <c:axId val="155510656"/>
      </c:barChart>
      <c:catAx>
        <c:axId val="155509120"/>
        <c:scaling>
          <c:orientation val="minMax"/>
        </c:scaling>
        <c:delete val="0"/>
        <c:axPos val="b"/>
        <c:numFmt formatCode="General" sourceLinked="1"/>
        <c:majorTickMark val="none"/>
        <c:minorTickMark val="none"/>
        <c:tickLblPos val="nextTo"/>
        <c:txPr>
          <a:bodyPr rot="-1500000"/>
          <a:lstStyle/>
          <a:p>
            <a:pPr>
              <a:defRPr b="1"/>
            </a:pPr>
            <a:endParaRPr lang="en-US"/>
          </a:p>
        </c:txPr>
        <c:crossAx val="155510656"/>
        <c:crosses val="autoZero"/>
        <c:auto val="1"/>
        <c:lblAlgn val="ctr"/>
        <c:lblOffset val="100"/>
        <c:noMultiLvlLbl val="0"/>
      </c:catAx>
      <c:valAx>
        <c:axId val="155510656"/>
        <c:scaling>
          <c:orientation val="minMax"/>
          <c:max val="125000"/>
        </c:scaling>
        <c:delete val="0"/>
        <c:axPos val="l"/>
        <c:numFmt formatCode="#,##0" sourceLinked="1"/>
        <c:majorTickMark val="none"/>
        <c:minorTickMark val="none"/>
        <c:tickLblPos val="nextTo"/>
        <c:crossAx val="155509120"/>
        <c:crosses val="autoZero"/>
        <c:crossBetween val="between"/>
        <c:majorUnit val="25000"/>
      </c:valAx>
      <c:spPr>
        <a:ln>
          <a:noFill/>
        </a:ln>
      </c:spPr>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b="0">
                <a:latin typeface="Arial" panose="020B0604020202020204" pitchFamily="34" charset="0"/>
                <a:cs typeface="Arial" panose="020B0604020202020204" pitchFamily="34" charset="0"/>
              </a:rPr>
              <a:t>Growth Rate (%)</a:t>
            </a:r>
          </a:p>
        </c:rich>
      </c:tx>
      <c:overlay val="0"/>
    </c:title>
    <c:autoTitleDeleted val="0"/>
    <c:plotArea>
      <c:layout>
        <c:manualLayout>
          <c:layoutTarget val="inner"/>
          <c:xMode val="edge"/>
          <c:yMode val="edge"/>
          <c:x val="6.9887931784973961E-2"/>
          <c:y val="9.7350406956706173E-2"/>
          <c:w val="0.93888888888888888"/>
          <c:h val="0.74047244094488185"/>
        </c:manualLayout>
      </c:layout>
      <c:lineChart>
        <c:grouping val="standard"/>
        <c:varyColors val="0"/>
        <c:ser>
          <c:idx val="0"/>
          <c:order val="0"/>
          <c:tx>
            <c:strRef>
              <c:f>'3.1 FreeCashFlows'!$B$46</c:f>
              <c:strCache>
                <c:ptCount val="1"/>
                <c:pt idx="0">
                  <c:v>Growth Rate (%)</c:v>
                </c:pt>
              </c:strCache>
            </c:strRef>
          </c:tx>
          <c:spPr>
            <a:ln>
              <a:solidFill>
                <a:srgbClr val="0000FF"/>
              </a:solidFill>
            </a:ln>
          </c:spPr>
          <c:marker>
            <c:symbol val="none"/>
          </c:marker>
          <c:dLbls>
            <c:dLbl>
              <c:idx val="1"/>
              <c:layout>
                <c:manualLayout>
                  <c:x val="3.8240917782026769E-2"/>
                  <c:y val="-4.1666666666666664E-2"/>
                </c:manualLayout>
              </c:layout>
              <c:showLegendKey val="0"/>
              <c:showVal val="1"/>
              <c:showCatName val="0"/>
              <c:showSerName val="0"/>
              <c:showPercent val="0"/>
              <c:showBubbleSize val="0"/>
            </c:dLbl>
            <c:dLbl>
              <c:idx val="2"/>
              <c:layout>
                <c:manualLayout>
                  <c:x val="4.1666666666666664E-2"/>
                  <c:y val="-9.2596237970253726E-3"/>
                </c:manualLayout>
              </c:layout>
              <c:showLegendKey val="0"/>
              <c:showVal val="1"/>
              <c:showCatName val="0"/>
              <c:showSerName val="0"/>
              <c:showPercent val="0"/>
              <c:showBubbleSize val="0"/>
            </c:dLbl>
            <c:dLbl>
              <c:idx val="3"/>
              <c:layout>
                <c:manualLayout>
                  <c:x val="0"/>
                  <c:y val="-3.240740740740740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numRef>
              <c:f>'3.1 FreeCashFlows'!$D$44:$G$44</c:f>
              <c:numCache>
                <c:formatCode>General</c:formatCode>
                <c:ptCount val="4"/>
                <c:pt idx="0">
                  <c:v>1999</c:v>
                </c:pt>
                <c:pt idx="1">
                  <c:v>2000</c:v>
                </c:pt>
                <c:pt idx="2">
                  <c:v>2001</c:v>
                </c:pt>
                <c:pt idx="3">
                  <c:v>2002</c:v>
                </c:pt>
              </c:numCache>
            </c:numRef>
          </c:cat>
          <c:val>
            <c:numRef>
              <c:f>'3.1 FreeCashFlows'!$D$46:$G$46</c:f>
              <c:numCache>
                <c:formatCode>0.00%</c:formatCode>
                <c:ptCount val="4"/>
                <c:pt idx="0">
                  <c:v>-5.6837117445775576E-2</c:v>
                </c:pt>
                <c:pt idx="1">
                  <c:v>0.11359199653920116</c:v>
                </c:pt>
                <c:pt idx="2">
                  <c:v>5.6052662505549522E-2</c:v>
                </c:pt>
                <c:pt idx="3">
                  <c:v>4.3278407782416206E-2</c:v>
                </c:pt>
              </c:numCache>
            </c:numRef>
          </c:val>
          <c:smooth val="1"/>
        </c:ser>
        <c:ser>
          <c:idx val="1"/>
          <c:order val="1"/>
          <c:tx>
            <c:strRef>
              <c:f>'3.1 FreeCashFlows'!$B$49</c:f>
              <c:strCache>
                <c:ptCount val="1"/>
                <c:pt idx="0">
                  <c:v>US GDP Growth Rate (%)</c:v>
                </c:pt>
              </c:strCache>
            </c:strRef>
          </c:tx>
          <c:spPr>
            <a:ln>
              <a:prstDash val="sysDot"/>
            </a:ln>
          </c:spPr>
          <c:marker>
            <c:symbol val="none"/>
          </c:marker>
          <c:dLbls>
            <c:delete val="1"/>
          </c:dLbls>
          <c:cat>
            <c:numRef>
              <c:f>'3.1 FreeCashFlows'!$D$44:$G$44</c:f>
              <c:numCache>
                <c:formatCode>General</c:formatCode>
                <c:ptCount val="4"/>
                <c:pt idx="0">
                  <c:v>1999</c:v>
                </c:pt>
                <c:pt idx="1">
                  <c:v>2000</c:v>
                </c:pt>
                <c:pt idx="2">
                  <c:v>2001</c:v>
                </c:pt>
                <c:pt idx="3">
                  <c:v>2002</c:v>
                </c:pt>
              </c:numCache>
            </c:numRef>
          </c:cat>
          <c:val>
            <c:numRef>
              <c:f>'3.1 FreeCashFlows'!$D$49:$G$49</c:f>
              <c:numCache>
                <c:formatCode>0.00%</c:formatCode>
                <c:ptCount val="4"/>
                <c:pt idx="0">
                  <c:v>4.4999999999999998E-2</c:v>
                </c:pt>
                <c:pt idx="1">
                  <c:v>4.4999999999999998E-2</c:v>
                </c:pt>
                <c:pt idx="2">
                  <c:v>4.4999999999999998E-2</c:v>
                </c:pt>
                <c:pt idx="3">
                  <c:v>4.4999999999999998E-2</c:v>
                </c:pt>
              </c:numCache>
            </c:numRef>
          </c:val>
          <c:smooth val="0"/>
        </c:ser>
        <c:dLbls>
          <c:showLegendKey val="0"/>
          <c:showVal val="1"/>
          <c:showCatName val="0"/>
          <c:showSerName val="0"/>
          <c:showPercent val="0"/>
          <c:showBubbleSize val="0"/>
        </c:dLbls>
        <c:marker val="1"/>
        <c:smooth val="0"/>
        <c:axId val="240178304"/>
        <c:axId val="240179840"/>
      </c:lineChart>
      <c:catAx>
        <c:axId val="240178304"/>
        <c:scaling>
          <c:orientation val="minMax"/>
        </c:scaling>
        <c:delete val="0"/>
        <c:axPos val="b"/>
        <c:numFmt formatCode="General" sourceLinked="1"/>
        <c:majorTickMark val="none"/>
        <c:minorTickMark val="none"/>
        <c:tickLblPos val="nextTo"/>
        <c:txPr>
          <a:bodyPr rot="-1500000"/>
          <a:lstStyle/>
          <a:p>
            <a:pPr>
              <a:defRPr b="1"/>
            </a:pPr>
            <a:endParaRPr lang="en-US"/>
          </a:p>
        </c:txPr>
        <c:crossAx val="240179840"/>
        <c:crosses val="autoZero"/>
        <c:auto val="1"/>
        <c:lblAlgn val="ctr"/>
        <c:lblOffset val="100"/>
        <c:noMultiLvlLbl val="0"/>
      </c:catAx>
      <c:valAx>
        <c:axId val="240179840"/>
        <c:scaling>
          <c:orientation val="minMax"/>
          <c:max val="0.15000000000000002"/>
          <c:min val="-6.0000000000000012E-2"/>
        </c:scaling>
        <c:delete val="0"/>
        <c:axPos val="l"/>
        <c:numFmt formatCode="0%" sourceLinked="0"/>
        <c:majorTickMark val="out"/>
        <c:minorTickMark val="none"/>
        <c:tickLblPos val="nextTo"/>
        <c:crossAx val="240178304"/>
        <c:crosses val="autoZero"/>
        <c:crossBetween val="between"/>
        <c:majorUnit val="2.0000000000000004E-2"/>
      </c:valAx>
      <c:spPr>
        <a:ln>
          <a:noFill/>
        </a:ln>
      </c:spPr>
    </c:plotArea>
    <c:legend>
      <c:legendPos val="t"/>
      <c:layout>
        <c:manualLayout>
          <c:xMode val="edge"/>
          <c:yMode val="edge"/>
          <c:x val="9.7979658792650914E-2"/>
          <c:y val="0.87951407115777192"/>
          <c:w val="0.6883415017878054"/>
          <c:h val="8.1180307007078664E-2"/>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a:latin typeface="Arial" panose="020B0604020202020204" pitchFamily="34" charset="0"/>
                <a:cs typeface="Arial" panose="020B0604020202020204" pitchFamily="34" charset="0"/>
              </a:defRPr>
            </a:pPr>
            <a:r>
              <a:rPr lang="en-US" sz="1400" b="0">
                <a:latin typeface="Arial" panose="020B0604020202020204" pitchFamily="34" charset="0"/>
                <a:cs typeface="Arial" panose="020B0604020202020204" pitchFamily="34" charset="0"/>
              </a:rPr>
              <a:t>Gross Profit</a:t>
            </a:r>
          </a:p>
        </c:rich>
      </c:tx>
      <c:overlay val="0"/>
    </c:title>
    <c:autoTitleDeleted val="0"/>
    <c:plotArea>
      <c:layout>
        <c:manualLayout>
          <c:layoutTarget val="inner"/>
          <c:xMode val="edge"/>
          <c:yMode val="edge"/>
          <c:x val="0.13525240594925633"/>
          <c:y val="6.575240594925634E-2"/>
          <c:w val="0.83419203849518808"/>
          <c:h val="0.65481723730220631"/>
        </c:manualLayout>
      </c:layout>
      <c:lineChart>
        <c:grouping val="standard"/>
        <c:varyColors val="0"/>
        <c:ser>
          <c:idx val="0"/>
          <c:order val="0"/>
          <c:tx>
            <c:strRef>
              <c:f>'3.1 FreeCashFlows'!$B$77</c:f>
              <c:strCache>
                <c:ptCount val="1"/>
                <c:pt idx="0">
                  <c:v>Past</c:v>
                </c:pt>
              </c:strCache>
            </c:strRef>
          </c:tx>
          <c:spPr>
            <a:ln>
              <a:solidFill>
                <a:srgbClr val="C00000"/>
              </a:solidFill>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FreeCashFlows'!$C$77:$L$77</c:f>
              <c:numCache>
                <c:formatCode>#,##0</c:formatCode>
                <c:ptCount val="10"/>
                <c:pt idx="0">
                  <c:v>377809</c:v>
                </c:pt>
                <c:pt idx="1">
                  <c:v>438026</c:v>
                </c:pt>
                <c:pt idx="2">
                  <c:v>421747</c:v>
                </c:pt>
                <c:pt idx="3">
                  <c:v>482626</c:v>
                </c:pt>
                <c:pt idx="4">
                  <c:v>576019</c:v>
                </c:pt>
              </c:numCache>
            </c:numRef>
          </c:val>
          <c:smooth val="1"/>
        </c:ser>
        <c:ser>
          <c:idx val="2"/>
          <c:order val="1"/>
          <c:tx>
            <c:strRef>
              <c:f>'3.1 FreeCashFlows'!$B$78</c:f>
              <c:strCache>
                <c:ptCount val="1"/>
                <c:pt idx="0">
                  <c:v>Projected</c:v>
                </c:pt>
              </c:strCache>
            </c:strRef>
          </c:tx>
          <c:spPr>
            <a:ln>
              <a:solidFill>
                <a:srgbClr val="0000FF"/>
              </a:solidFill>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FreeCashFlows'!$C$78:$L$78</c:f>
              <c:numCache>
                <c:formatCode>#,##0</c:formatCode>
                <c:ptCount val="10"/>
                <c:pt idx="4">
                  <c:v>576019</c:v>
                </c:pt>
                <c:pt idx="5">
                  <c:v>583316</c:v>
                </c:pt>
                <c:pt idx="6">
                  <c:v>550162</c:v>
                </c:pt>
                <c:pt idx="7">
                  <c:v>612656</c:v>
                </c:pt>
                <c:pt idx="8">
                  <c:v>646997</c:v>
                </c:pt>
                <c:pt idx="9">
                  <c:v>674998</c:v>
                </c:pt>
              </c:numCache>
            </c:numRef>
          </c:val>
          <c:smooth val="1"/>
        </c:ser>
        <c:ser>
          <c:idx val="1"/>
          <c:order val="2"/>
          <c:tx>
            <c:strRef>
              <c:f>'3.1 FreeCashFlows'!$B$79</c:f>
              <c:strCache>
                <c:ptCount val="1"/>
                <c:pt idx="0">
                  <c:v>Extrapolated</c:v>
                </c:pt>
              </c:strCache>
            </c:strRef>
          </c:tx>
          <c:spPr>
            <a:ln>
              <a:solidFill>
                <a:schemeClr val="bg1">
                  <a:lumMod val="65000"/>
                </a:schemeClr>
              </a:solidFill>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FreeCashFlows'!$C$79:$L$79</c:f>
              <c:numCache>
                <c:formatCode>#,##0</c:formatCode>
                <c:ptCount val="10"/>
                <c:pt idx="4">
                  <c:v>576019</c:v>
                </c:pt>
                <c:pt idx="5">
                  <c:v>642272.7012041678</c:v>
                </c:pt>
                <c:pt idx="6">
                  <c:v>716146.9026405348</c:v>
                </c:pt>
                <c:pt idx="7">
                  <c:v>798518.11419056391</c:v>
                </c:pt>
                <c:pt idx="8">
                  <c:v>890363.66189592984</c:v>
                </c:pt>
                <c:pt idx="9">
                  <c:v>992773.28383253538</c:v>
                </c:pt>
              </c:numCache>
            </c:numRef>
          </c:val>
          <c:smooth val="1"/>
        </c:ser>
        <c:ser>
          <c:idx val="3"/>
          <c:order val="3"/>
          <c:tx>
            <c:strRef>
              <c:f>'3.1 FreeCashFlows'!$B$80</c:f>
              <c:strCache>
                <c:ptCount val="1"/>
                <c:pt idx="0">
                  <c:v>US GDP</c:v>
                </c:pt>
              </c:strCache>
            </c:strRef>
          </c:tx>
          <c:spPr>
            <a:ln>
              <a:prstDash val="sysDot"/>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FreeCashFlows'!$C$80:$L$80</c:f>
              <c:numCache>
                <c:formatCode>#,##0</c:formatCode>
                <c:ptCount val="10"/>
                <c:pt idx="4">
                  <c:v>576019</c:v>
                </c:pt>
                <c:pt idx="5">
                  <c:v>601939.85499999998</c:v>
                </c:pt>
                <c:pt idx="6">
                  <c:v>629027.14847499994</c:v>
                </c:pt>
                <c:pt idx="7">
                  <c:v>657333.37015637488</c:v>
                </c:pt>
                <c:pt idx="8">
                  <c:v>686913.37181341171</c:v>
                </c:pt>
                <c:pt idx="9">
                  <c:v>717824.47354501521</c:v>
                </c:pt>
              </c:numCache>
            </c:numRef>
          </c:val>
          <c:smooth val="0"/>
        </c:ser>
        <c:dLbls>
          <c:showLegendKey val="0"/>
          <c:showVal val="0"/>
          <c:showCatName val="0"/>
          <c:showSerName val="0"/>
          <c:showPercent val="0"/>
          <c:showBubbleSize val="0"/>
        </c:dLbls>
        <c:marker val="1"/>
        <c:smooth val="0"/>
        <c:axId val="155440256"/>
        <c:axId val="155441792"/>
      </c:lineChart>
      <c:catAx>
        <c:axId val="155440256"/>
        <c:scaling>
          <c:orientation val="minMax"/>
        </c:scaling>
        <c:delete val="0"/>
        <c:axPos val="b"/>
        <c:numFmt formatCode="General" sourceLinked="1"/>
        <c:majorTickMark val="out"/>
        <c:minorTickMark val="none"/>
        <c:tickLblPos val="nextTo"/>
        <c:txPr>
          <a:bodyPr rot="-1500000"/>
          <a:lstStyle/>
          <a:p>
            <a:pPr>
              <a:defRPr b="1"/>
            </a:pPr>
            <a:endParaRPr lang="en-US"/>
          </a:p>
        </c:txPr>
        <c:crossAx val="155441792"/>
        <c:crosses val="autoZero"/>
        <c:auto val="1"/>
        <c:lblAlgn val="ctr"/>
        <c:lblOffset val="100"/>
        <c:noMultiLvlLbl val="0"/>
      </c:catAx>
      <c:valAx>
        <c:axId val="155441792"/>
        <c:scaling>
          <c:orientation val="minMax"/>
          <c:min val="350000"/>
        </c:scaling>
        <c:delete val="0"/>
        <c:axPos val="l"/>
        <c:numFmt formatCode="#,##0" sourceLinked="1"/>
        <c:majorTickMark val="out"/>
        <c:minorTickMark val="none"/>
        <c:tickLblPos val="nextTo"/>
        <c:crossAx val="155440256"/>
        <c:crosses val="autoZero"/>
        <c:crossBetween val="between"/>
        <c:majorUnit val="100000"/>
        <c:minorUnit val="5000"/>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a:latin typeface="Arial" panose="020B0604020202020204" pitchFamily="34" charset="0"/>
                <a:cs typeface="Arial" panose="020B0604020202020204" pitchFamily="34" charset="0"/>
              </a:defRPr>
            </a:pPr>
            <a:r>
              <a:rPr lang="en-US" sz="1400" b="0">
                <a:latin typeface="Arial" panose="020B0604020202020204" pitchFamily="34" charset="0"/>
                <a:cs typeface="Arial" panose="020B0604020202020204" pitchFamily="34" charset="0"/>
              </a:rPr>
              <a:t>Growth Rate (%)</a:t>
            </a:r>
          </a:p>
        </c:rich>
      </c:tx>
      <c:overlay val="0"/>
    </c:title>
    <c:autoTitleDeleted val="0"/>
    <c:plotArea>
      <c:layout>
        <c:manualLayout>
          <c:layoutTarget val="inner"/>
          <c:xMode val="edge"/>
          <c:yMode val="edge"/>
          <c:x val="0.13525240594925633"/>
          <c:y val="6.575240594925634E-2"/>
          <c:w val="0.83419203849518808"/>
          <c:h val="0.77810484305900118"/>
        </c:manualLayout>
      </c:layout>
      <c:lineChart>
        <c:grouping val="standard"/>
        <c:varyColors val="0"/>
        <c:ser>
          <c:idx val="2"/>
          <c:order val="0"/>
          <c:tx>
            <c:strRef>
              <c:f>'3.1 FreeCashFlows'!$B$87</c:f>
              <c:strCache>
                <c:ptCount val="1"/>
                <c:pt idx="0">
                  <c:v>Past</c:v>
                </c:pt>
              </c:strCache>
            </c:strRef>
          </c:tx>
          <c:spPr>
            <a:ln>
              <a:solidFill>
                <a:srgbClr val="C00000"/>
              </a:solidFill>
            </a:ln>
          </c:spPr>
          <c:marker>
            <c:symbol val="none"/>
          </c:marker>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FreeCashFlows'!$C$87:$L$87</c:f>
              <c:numCache>
                <c:formatCode>0.00%</c:formatCode>
                <c:ptCount val="10"/>
                <c:pt idx="1">
                  <c:v>0.15938476849413319</c:v>
                </c:pt>
                <c:pt idx="2">
                  <c:v>-3.7164460557135848E-2</c:v>
                </c:pt>
                <c:pt idx="3">
                  <c:v>0.1443495745079395</c:v>
                </c:pt>
                <c:pt idx="4">
                  <c:v>0.19351008855718499</c:v>
                </c:pt>
              </c:numCache>
            </c:numRef>
          </c:val>
          <c:smooth val="1"/>
        </c:ser>
        <c:ser>
          <c:idx val="0"/>
          <c:order val="1"/>
          <c:tx>
            <c:strRef>
              <c:f>'3.1 FreeCashFlows'!$B$88</c:f>
              <c:strCache>
                <c:ptCount val="1"/>
                <c:pt idx="0">
                  <c:v>Projected</c:v>
                </c:pt>
              </c:strCache>
            </c:strRef>
          </c:tx>
          <c:spPr>
            <a:ln>
              <a:solidFill>
                <a:srgbClr val="0000FF"/>
              </a:solidFill>
            </a:ln>
          </c:spPr>
          <c:marker>
            <c:symbol val="none"/>
          </c:marker>
          <c:dLbls>
            <c:dLbl>
              <c:idx val="4"/>
              <c:delete val="1"/>
            </c:dLbl>
            <c:dLbl>
              <c:idx val="5"/>
              <c:delete val="1"/>
            </c:dLbl>
            <c:dLbl>
              <c:idx val="6"/>
              <c:delete val="1"/>
            </c:dLbl>
            <c:dLbl>
              <c:idx val="7"/>
              <c:delete val="1"/>
            </c:dLbl>
            <c:dLbl>
              <c:idx val="8"/>
              <c:delete val="1"/>
            </c:dLbl>
            <c:dLbl>
              <c:idx val="9"/>
              <c:layout>
                <c:manualLayout>
                  <c:x val="-4.3339706819630335E-2"/>
                  <c:y val="-6.3926940639269403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FreeCashFlows'!$C$88:$L$88</c:f>
              <c:numCache>
                <c:formatCode>0.00%</c:formatCode>
                <c:ptCount val="10"/>
                <c:pt idx="4">
                  <c:v>0.19351008855718499</c:v>
                </c:pt>
                <c:pt idx="5">
                  <c:v>1.2667984910220031E-2</c:v>
                </c:pt>
                <c:pt idx="6">
                  <c:v>-5.6837117445775576E-2</c:v>
                </c:pt>
                <c:pt idx="7">
                  <c:v>0.11359199653920116</c:v>
                </c:pt>
                <c:pt idx="8">
                  <c:v>5.6052662505549522E-2</c:v>
                </c:pt>
                <c:pt idx="9">
                  <c:v>4.3278407782416206E-2</c:v>
                </c:pt>
              </c:numCache>
            </c:numRef>
          </c:val>
          <c:smooth val="1"/>
        </c:ser>
        <c:ser>
          <c:idx val="1"/>
          <c:order val="2"/>
          <c:tx>
            <c:strRef>
              <c:f>'3.1 FreeCashFlows'!$B$89</c:f>
              <c:strCache>
                <c:ptCount val="1"/>
                <c:pt idx="0">
                  <c:v>Extrapolated</c:v>
                </c:pt>
              </c:strCache>
            </c:strRef>
          </c:tx>
          <c:spPr>
            <a:ln>
              <a:solidFill>
                <a:schemeClr val="bg1">
                  <a:lumMod val="50000"/>
                </a:schemeClr>
              </a:solidFill>
            </a:ln>
          </c:spPr>
          <c:marker>
            <c:symbol val="none"/>
          </c:marker>
          <c:dLbls>
            <c:dLbl>
              <c:idx val="4"/>
              <c:delete val="1"/>
            </c:dLbl>
            <c:dLbl>
              <c:idx val="5"/>
              <c:delete val="1"/>
            </c:dLbl>
            <c:dLbl>
              <c:idx val="6"/>
              <c:delete val="1"/>
            </c:dLbl>
            <c:dLbl>
              <c:idx val="7"/>
              <c:delete val="1"/>
            </c:dLbl>
            <c:dLbl>
              <c:idx val="8"/>
              <c:delete val="1"/>
            </c:dLbl>
            <c:dLbl>
              <c:idx val="9"/>
              <c:layout>
                <c:manualLayout>
                  <c:x val="-4.0790513040554442E-2"/>
                  <c:y val="-4.5662100456621002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FreeCashFlows'!$C$89:$L$89</c:f>
              <c:numCache>
                <c:formatCode>0.00%</c:formatCode>
                <c:ptCount val="10"/>
                <c:pt idx="4">
                  <c:v>0.19351008855718499</c:v>
                </c:pt>
                <c:pt idx="5">
                  <c:v>0.11501999275053043</c:v>
                </c:pt>
                <c:pt idx="6">
                  <c:v>0.11501999275053043</c:v>
                </c:pt>
                <c:pt idx="7">
                  <c:v>0.11501999275053043</c:v>
                </c:pt>
                <c:pt idx="8">
                  <c:v>0.11501999275053043</c:v>
                </c:pt>
                <c:pt idx="9">
                  <c:v>0.11501999275053043</c:v>
                </c:pt>
              </c:numCache>
            </c:numRef>
          </c:val>
          <c:smooth val="1"/>
        </c:ser>
        <c:ser>
          <c:idx val="3"/>
          <c:order val="3"/>
          <c:tx>
            <c:strRef>
              <c:f>'3.1 FreeCashFlows'!$B$90</c:f>
              <c:strCache>
                <c:ptCount val="1"/>
                <c:pt idx="0">
                  <c:v>US GDP</c:v>
                </c:pt>
              </c:strCache>
            </c:strRef>
          </c:tx>
          <c:spPr>
            <a:ln>
              <a:solidFill>
                <a:srgbClr val="7030A0"/>
              </a:solidFill>
              <a:prstDash val="sysDot"/>
            </a:ln>
          </c:spPr>
          <c:marker>
            <c:symbol val="none"/>
          </c:marker>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FreeCashFlows'!$C$90:$L$90</c:f>
              <c:numCache>
                <c:formatCode>0.00%</c:formatCode>
                <c:ptCount val="10"/>
                <c:pt idx="0">
                  <c:v>4.4999999999999998E-2</c:v>
                </c:pt>
                <c:pt idx="1">
                  <c:v>4.4999999999999998E-2</c:v>
                </c:pt>
                <c:pt idx="2">
                  <c:v>4.4999999999999998E-2</c:v>
                </c:pt>
                <c:pt idx="3">
                  <c:v>4.4999999999999998E-2</c:v>
                </c:pt>
                <c:pt idx="4">
                  <c:v>4.4999999999999998E-2</c:v>
                </c:pt>
                <c:pt idx="5">
                  <c:v>4.4999999999999998E-2</c:v>
                </c:pt>
                <c:pt idx="6">
                  <c:v>4.4999999999999998E-2</c:v>
                </c:pt>
                <c:pt idx="7">
                  <c:v>4.4999999999999998E-2</c:v>
                </c:pt>
                <c:pt idx="8">
                  <c:v>4.4999999999999998E-2</c:v>
                </c:pt>
                <c:pt idx="9">
                  <c:v>4.4999999999999998E-2</c:v>
                </c:pt>
              </c:numCache>
            </c:numRef>
          </c:val>
          <c:smooth val="0"/>
        </c:ser>
        <c:dLbls>
          <c:showLegendKey val="0"/>
          <c:showVal val="0"/>
          <c:showCatName val="0"/>
          <c:showSerName val="0"/>
          <c:showPercent val="0"/>
          <c:showBubbleSize val="0"/>
        </c:dLbls>
        <c:marker val="1"/>
        <c:smooth val="0"/>
        <c:axId val="155809664"/>
        <c:axId val="155811200"/>
      </c:lineChart>
      <c:catAx>
        <c:axId val="155809664"/>
        <c:scaling>
          <c:orientation val="minMax"/>
        </c:scaling>
        <c:delete val="0"/>
        <c:axPos val="b"/>
        <c:numFmt formatCode="General" sourceLinked="1"/>
        <c:majorTickMark val="out"/>
        <c:minorTickMark val="none"/>
        <c:tickLblPos val="nextTo"/>
        <c:txPr>
          <a:bodyPr rot="-1500000"/>
          <a:lstStyle/>
          <a:p>
            <a:pPr>
              <a:defRPr b="1"/>
            </a:pPr>
            <a:endParaRPr lang="en-US"/>
          </a:p>
        </c:txPr>
        <c:crossAx val="155811200"/>
        <c:crosses val="autoZero"/>
        <c:auto val="1"/>
        <c:lblAlgn val="ctr"/>
        <c:lblOffset val="100"/>
        <c:noMultiLvlLbl val="0"/>
      </c:catAx>
      <c:valAx>
        <c:axId val="155811200"/>
        <c:scaling>
          <c:orientation val="minMax"/>
        </c:scaling>
        <c:delete val="0"/>
        <c:axPos val="l"/>
        <c:numFmt formatCode="0.00%" sourceLinked="1"/>
        <c:majorTickMark val="out"/>
        <c:minorTickMark val="none"/>
        <c:tickLblPos val="nextTo"/>
        <c:crossAx val="155809664"/>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a:latin typeface="Arial" panose="020B0604020202020204" pitchFamily="34" charset="0"/>
                <a:cs typeface="Arial" panose="020B0604020202020204" pitchFamily="34" charset="0"/>
              </a:rPr>
              <a:t>Enterprise</a:t>
            </a:r>
            <a:r>
              <a:rPr lang="en-US" sz="1400" b="0" baseline="0">
                <a:latin typeface="Arial" panose="020B0604020202020204" pitchFamily="34" charset="0"/>
                <a:cs typeface="Arial" panose="020B0604020202020204" pitchFamily="34" charset="0"/>
              </a:rPr>
              <a:t> Value NPVs ($ thousands)</a:t>
            </a:r>
            <a:endParaRPr lang="en-US" sz="1400" b="0">
              <a:latin typeface="Arial" panose="020B0604020202020204" pitchFamily="34" charset="0"/>
              <a:cs typeface="Arial" panose="020B0604020202020204" pitchFamily="34" charset="0"/>
            </a:endParaRPr>
          </a:p>
        </c:rich>
      </c:tx>
      <c:layout>
        <c:manualLayout>
          <c:xMode val="edge"/>
          <c:yMode val="edge"/>
          <c:x val="0.23373438219653764"/>
          <c:y val="3.7943875346330806E-2"/>
        </c:manualLayout>
      </c:layout>
      <c:overlay val="1"/>
    </c:title>
    <c:autoTitleDeleted val="0"/>
    <c:plotArea>
      <c:layout/>
      <c:barChart>
        <c:barDir val="col"/>
        <c:grouping val="clustered"/>
        <c:varyColors val="0"/>
        <c:ser>
          <c:idx val="0"/>
          <c:order val="0"/>
          <c:tx>
            <c:strRef>
              <c:f>'3.2 DCF Analysis + Scenarios'!$B$20</c:f>
              <c:strCache>
                <c:ptCount val="1"/>
                <c:pt idx="0">
                  <c:v>Enterprise Value, EV</c:v>
                </c:pt>
              </c:strCache>
            </c:strRef>
          </c:tx>
          <c:invertIfNegative val="0"/>
          <c:dLbls>
            <c:dLbl>
              <c:idx val="0"/>
              <c:layout>
                <c:manualLayout>
                  <c:x val="0"/>
                  <c:y val="0.13135593220338984"/>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'3.2 DCF Analysis + Scenarios'!$C$15:$G$15</c:f>
              <c:strCache>
                <c:ptCount val="5"/>
                <c:pt idx="0">
                  <c:v>1,998</c:v>
                </c:pt>
                <c:pt idx="1">
                  <c:v>1,999</c:v>
                </c:pt>
                <c:pt idx="2">
                  <c:v>2,000</c:v>
                </c:pt>
                <c:pt idx="3">
                  <c:v>2,001</c:v>
                </c:pt>
                <c:pt idx="4">
                  <c:v>CV</c:v>
                </c:pt>
              </c:strCache>
            </c:strRef>
          </c:cat>
          <c:val>
            <c:numRef>
              <c:f>'3.2 DCF Analysis + Scenarios'!$C$14:$G$14</c:f>
              <c:numCache>
                <c:formatCode>#,##0</c:formatCode>
                <c:ptCount val="5"/>
                <c:pt idx="0">
                  <c:v>-21042.337336998251</c:v>
                </c:pt>
                <c:pt idx="1">
                  <c:v>49715.994840431202</c:v>
                </c:pt>
                <c:pt idx="2">
                  <c:v>48301.826435575531</c:v>
                </c:pt>
                <c:pt idx="3">
                  <c:v>47287.569757541962</c:v>
                </c:pt>
                <c:pt idx="4">
                  <c:v>591940.96053266909</c:v>
                </c:pt>
              </c:numCache>
            </c:numRef>
          </c:val>
        </c:ser>
        <c:dLbls>
          <c:showLegendKey val="0"/>
          <c:showVal val="1"/>
          <c:showCatName val="0"/>
          <c:showSerName val="0"/>
          <c:showPercent val="0"/>
          <c:showBubbleSize val="0"/>
        </c:dLbls>
        <c:gapWidth val="75"/>
        <c:axId val="157430144"/>
        <c:axId val="157432832"/>
      </c:barChart>
      <c:catAx>
        <c:axId val="157430144"/>
        <c:scaling>
          <c:orientation val="minMax"/>
        </c:scaling>
        <c:delete val="0"/>
        <c:axPos val="b"/>
        <c:numFmt formatCode="#,##0" sourceLinked="1"/>
        <c:majorTickMark val="none"/>
        <c:minorTickMark val="none"/>
        <c:tickLblPos val="nextTo"/>
        <c:txPr>
          <a:bodyPr rot="-1500000"/>
          <a:lstStyle/>
          <a:p>
            <a:pPr>
              <a:defRPr b="1"/>
            </a:pPr>
            <a:endParaRPr lang="en-US"/>
          </a:p>
        </c:txPr>
        <c:crossAx val="157432832"/>
        <c:crosses val="autoZero"/>
        <c:auto val="1"/>
        <c:lblAlgn val="ctr"/>
        <c:lblOffset val="100"/>
        <c:noMultiLvlLbl val="0"/>
      </c:catAx>
      <c:valAx>
        <c:axId val="157432832"/>
        <c:scaling>
          <c:orientation val="minMax"/>
        </c:scaling>
        <c:delete val="0"/>
        <c:axPos val="l"/>
        <c:numFmt formatCode="#,##0" sourceLinked="1"/>
        <c:majorTickMark val="none"/>
        <c:minorTickMark val="none"/>
        <c:tickLblPos val="nextTo"/>
        <c:crossAx val="157430144"/>
        <c:crosses val="autoZero"/>
        <c:crossBetween val="between"/>
      </c:valAx>
      <c:spPr>
        <a:ln>
          <a:noFill/>
        </a:ln>
      </c:spPr>
    </c:plotArea>
    <c:plotVisOnly val="1"/>
    <c:dispBlanksAs val="gap"/>
    <c:showDLblsOverMax val="0"/>
  </c:chart>
  <c:spPr>
    <a:ln>
      <a:noFill/>
    </a:ln>
  </c:spPr>
  <c:printSettings>
    <c:headerFooter/>
    <c:pageMargins b="0.75" l="0.7" r="0.7" t="0.75" header="0.3" footer="0.3"/>
    <c:pageSetup/>
  </c:printSettings>
</c:chartSpace>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0.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3_3">
  <dgm:title val=""/>
  <dgm:desc val=""/>
  <dgm:catLst>
    <dgm:cat type="accent3" pri="11300"/>
  </dgm:catLst>
  <dgm:styleLbl name="node0">
    <dgm:fillClrLst meth="repeat">
      <a:schemeClr val="accent3">
        <a:shade val="80000"/>
      </a:schemeClr>
    </dgm:fillClrLst>
    <dgm:linClrLst meth="repeat">
      <a:schemeClr val="lt1"/>
    </dgm:linClrLst>
    <dgm:effectClrLst/>
    <dgm:txLinClrLst/>
    <dgm:txFillClrLst/>
    <dgm:txEffectClrLst/>
  </dgm:styleLbl>
  <dgm:styleLbl name="node1">
    <dgm:fillClrLst>
      <a:schemeClr val="accent3">
        <a:shade val="80000"/>
      </a:schemeClr>
      <a:schemeClr val="accent3">
        <a:tint val="70000"/>
      </a:schemeClr>
    </dgm:fillClrLst>
    <dgm:linClrLst meth="repeat">
      <a:schemeClr val="lt1"/>
    </dgm:linClrLst>
    <dgm:effectClrLst/>
    <dgm:txLinClrLst/>
    <dgm:txFillClrLst/>
    <dgm:txEffectClrLst/>
  </dgm:styleLbl>
  <dgm:styleLbl name="alignNode1">
    <dgm:fillClrLst>
      <a:schemeClr val="accent3">
        <a:shade val="80000"/>
      </a:schemeClr>
      <a:schemeClr val="accent3">
        <a:tint val="70000"/>
      </a:schemeClr>
    </dgm:fillClrLst>
    <dgm:linClrLst>
      <a:schemeClr val="accent3">
        <a:shade val="80000"/>
      </a:schemeClr>
      <a:schemeClr val="accent3">
        <a:tint val="70000"/>
      </a:schemeClr>
    </dgm:linClrLst>
    <dgm:effectClrLst/>
    <dgm:txLinClrLst/>
    <dgm:txFillClrLst/>
    <dgm:txEffectClrLst/>
  </dgm:styleLbl>
  <dgm:styleLbl name="lnNode1">
    <dgm:fillClrLst>
      <a:schemeClr val="accent3">
        <a:shade val="80000"/>
      </a:schemeClr>
      <a:schemeClr val="accent3">
        <a:tint val="70000"/>
      </a:schemeClr>
    </dgm:fillClrLst>
    <dgm:linClrLst meth="repeat">
      <a:schemeClr val="lt1"/>
    </dgm:linClrLst>
    <dgm:effectClrLst/>
    <dgm:txLinClrLst/>
    <dgm:txFillClrLst/>
    <dgm:txEffectClrLst/>
  </dgm:styleLbl>
  <dgm:styleLbl name="vennNode1">
    <dgm:fillClrLst>
      <a:schemeClr val="accent3">
        <a:shade val="80000"/>
        <a:alpha val="50000"/>
      </a:schemeClr>
      <a:schemeClr val="accent3">
        <a:tint val="70000"/>
        <a:alpha val="50000"/>
      </a:schemeClr>
    </dgm:fillClrLst>
    <dgm:linClrLst meth="repeat">
      <a:schemeClr val="lt1"/>
    </dgm:linClrLst>
    <dgm:effectClrLst/>
    <dgm:txLinClrLst/>
    <dgm:txFillClrLst/>
    <dgm:txEffectClrLst/>
  </dgm:styleLbl>
  <dgm:styleLbl name="node2">
    <dgm:fillClrLst>
      <a:schemeClr val="accent3">
        <a:tint val="99000"/>
      </a:schemeClr>
    </dgm:fillClrLst>
    <dgm:linClrLst meth="repeat">
      <a:schemeClr val="lt1"/>
    </dgm:linClrLst>
    <dgm:effectClrLst/>
    <dgm:txLinClrLst/>
    <dgm:txFillClrLst/>
    <dgm:txEffectClrLst/>
  </dgm:styleLbl>
  <dgm:styleLbl name="node3">
    <dgm:fillClrLst>
      <a:schemeClr val="accent3">
        <a:tint val="80000"/>
      </a:schemeClr>
    </dgm:fillClrLst>
    <dgm:linClrLst meth="repeat">
      <a:schemeClr val="lt1"/>
    </dgm:linClrLst>
    <dgm:effectClrLst/>
    <dgm:txLinClrLst/>
    <dgm:txFillClrLst/>
    <dgm:txEffectClrLst/>
  </dgm:styleLbl>
  <dgm:styleLbl name="node4">
    <dgm:fillClrLst>
      <a:schemeClr val="accent3">
        <a:tint val="70000"/>
      </a:schemeClr>
    </dgm:fillClrLst>
    <dgm:linClrLst meth="repeat">
      <a:schemeClr val="lt1"/>
    </dgm:linClrLst>
    <dgm:effectClrLst/>
    <dgm:txLinClrLst/>
    <dgm:txFillClrLst/>
    <dgm:txEffectClrLst/>
  </dgm:styleLbl>
  <dgm:styleLbl name="fgImgPlace1">
    <dgm:fillClrLst>
      <a:schemeClr val="accent3">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dgm:txEffectClrLst/>
  </dgm:styleLbl>
  <dgm:styleLbl name="fgSibTrans2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meth="repeat">
      <a:schemeClr val="lt1"/>
    </dgm:txFillClrLst>
    <dgm:txEffectClrLst/>
  </dgm:styleLbl>
  <dgm:styleLbl name="bgSibTrans2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meth="repeat">
      <a:schemeClr val="lt1"/>
    </dgm:txFillClrLst>
    <dgm:txEffectClrLst/>
  </dgm:styleLbl>
  <dgm:styleLbl name="sibTrans1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meth="repeat">
      <a:schemeClr val="tx1"/>
    </dgm:txFillClrLst>
    <dgm:txEffectClrLst/>
  </dgm:styleLbl>
  <dgm:styleLbl name="callout">
    <dgm:fillClrLst meth="repeat">
      <a:schemeClr val="accent3"/>
    </dgm:fillClrLst>
    <dgm:linClrLst meth="repeat">
      <a:schemeClr val="accent3"/>
    </dgm:linClrLst>
    <dgm:effectClrLst/>
    <dgm:txLinClrLst/>
    <dgm:txFillClrLst meth="repeat">
      <a:schemeClr val="tx1"/>
    </dgm:txFillClrLst>
    <dgm:txEffectClrLst/>
  </dgm:styleLbl>
  <dgm:styleLbl name="asst0">
    <dgm:fillClrLst meth="repeat">
      <a:schemeClr val="accent3">
        <a:shade val="80000"/>
      </a:schemeClr>
    </dgm:fillClrLst>
    <dgm:linClrLst meth="repeat">
      <a:schemeClr val="lt1"/>
    </dgm:linClrLst>
    <dgm:effectClrLst/>
    <dgm:txLinClrLst/>
    <dgm:txFillClrLst/>
    <dgm:txEffectClrLst/>
  </dgm:styleLbl>
  <dgm:styleLbl name="asst1">
    <dgm:fillClrLst meth="repeat">
      <a:schemeClr val="accent3">
        <a:shade val="80000"/>
      </a:schemeClr>
    </dgm:fillClrLst>
    <dgm:linClrLst meth="repeat">
      <a:schemeClr val="lt1"/>
    </dgm:linClrLst>
    <dgm:effectClrLst/>
    <dgm:txLinClrLst/>
    <dgm:txFillClrLst/>
    <dgm:txEffectClrLst/>
  </dgm:styleLbl>
  <dgm:styleLbl name="asst2">
    <dgm:fillClrLst>
      <a:schemeClr val="accent3">
        <a:tint val="99000"/>
      </a:schemeClr>
    </dgm:fillClrLst>
    <dgm:linClrLst meth="repeat">
      <a:schemeClr val="lt1"/>
    </dgm:linClrLst>
    <dgm:effectClrLst/>
    <dgm:txLinClrLst/>
    <dgm:txFillClrLst/>
    <dgm:txEffectClrLst/>
  </dgm:styleLbl>
  <dgm:styleLbl name="asst3">
    <dgm:fillClrLst>
      <a:schemeClr val="accent3">
        <a:tint val="80000"/>
      </a:schemeClr>
    </dgm:fillClrLst>
    <dgm:linClrLst meth="repeat">
      <a:schemeClr val="lt1"/>
    </dgm:linClrLst>
    <dgm:effectClrLst/>
    <dgm:txLinClrLst/>
    <dgm:txFillClrLst/>
    <dgm:txEffectClrLst/>
  </dgm:styleLbl>
  <dgm:styleLbl name="asst4">
    <dgm:fillClrLst>
      <a:schemeClr val="accent3">
        <a:tint val="70000"/>
      </a:schemeClr>
    </dgm:fillClrLst>
    <dgm:linClrLst meth="repeat">
      <a:schemeClr val="lt1"/>
    </dgm:linClrLst>
    <dgm:effectClrLst/>
    <dgm:txLinClrLst/>
    <dgm:txFillClrLst/>
    <dgm:txEffectClrLst/>
  </dgm:styleLbl>
  <dgm:styleLbl name="parChTrans2D1">
    <dgm:fillClrLst meth="repeat">
      <a:schemeClr val="accent3">
        <a:tint val="60000"/>
      </a:schemeClr>
    </dgm:fillClrLst>
    <dgm:linClrLst meth="repeat">
      <a:schemeClr val="accent3">
        <a:tint val="60000"/>
      </a:schemeClr>
    </dgm:linClrLst>
    <dgm:effectClrLst/>
    <dgm:txLinClrLst/>
    <dgm:txFillClrLst meth="repeat">
      <a:schemeClr val="lt1"/>
    </dgm:txFillClrLst>
    <dgm:txEffectClrLst/>
  </dgm:styleLbl>
  <dgm:styleLbl name="parChTrans2D2">
    <dgm:fillClrLst meth="repeat">
      <a:schemeClr val="accent3">
        <a:tint val="90000"/>
      </a:schemeClr>
    </dgm:fillClrLst>
    <dgm:linClrLst meth="repeat">
      <a:schemeClr val="accent3">
        <a:tint val="90000"/>
      </a:schemeClr>
    </dgm:linClrLst>
    <dgm:effectClrLst/>
    <dgm:txLinClrLst/>
    <dgm:txFillClrLst/>
    <dgm:txEffectClrLst/>
  </dgm:styleLbl>
  <dgm:styleLbl name="parChTrans2D3">
    <dgm:fillClrLst meth="repeat">
      <a:schemeClr val="accent3">
        <a:tint val="70000"/>
      </a:schemeClr>
    </dgm:fillClrLst>
    <dgm:linClrLst meth="repeat">
      <a:schemeClr val="accent3">
        <a:tint val="70000"/>
      </a:schemeClr>
    </dgm:linClrLst>
    <dgm:effectClrLst/>
    <dgm:txLinClrLst/>
    <dgm:txFillClrLst/>
    <dgm:txEffectClrLst/>
  </dgm:styleLbl>
  <dgm:styleLbl name="parChTrans2D4">
    <dgm:fillClrLst meth="repeat">
      <a:schemeClr val="accent3">
        <a:tint val="50000"/>
      </a:schemeClr>
    </dgm:fillClrLst>
    <dgm:linClrLst meth="repeat">
      <a:schemeClr val="accent3">
        <a:tint val="50000"/>
      </a:schemeClr>
    </dgm:linClrLst>
    <dgm:effectClrLst/>
    <dgm:txLinClrLst/>
    <dgm:txFillClrLst meth="repeat">
      <a:schemeClr val="lt1"/>
    </dgm:txFillClrLst>
    <dgm:txEffectClrLst/>
  </dgm:styleLbl>
  <dgm:styleLbl name="parChTrans1D1">
    <dgm:fillClrLst meth="repeat">
      <a:schemeClr val="accent3">
        <a:shade val="80000"/>
      </a:schemeClr>
    </dgm:fillClrLst>
    <dgm:linClrLst meth="repeat">
      <a:schemeClr val="accent3">
        <a:shade val="80000"/>
      </a:schemeClr>
    </dgm:linClrLst>
    <dgm:effectClrLst/>
    <dgm:txLinClrLst/>
    <dgm:txFillClrLst meth="repeat">
      <a:schemeClr val="tx1"/>
    </dgm:txFillClrLst>
    <dgm:txEffectClrLst/>
  </dgm:styleLbl>
  <dgm:styleLbl name="parChTrans1D2">
    <dgm:fillClrLst meth="repeat">
      <a:schemeClr val="accent3">
        <a:tint val="99000"/>
      </a:schemeClr>
    </dgm:fillClrLst>
    <dgm:linClrLst meth="repeat">
      <a:schemeClr val="accent3">
        <a:tint val="99000"/>
      </a:schemeClr>
    </dgm:linClrLst>
    <dgm:effectClrLst/>
    <dgm:txLinClrLst/>
    <dgm:txFillClrLst meth="repeat">
      <a:schemeClr val="tx1"/>
    </dgm:txFillClrLst>
    <dgm:txEffectClrLst/>
  </dgm:styleLbl>
  <dgm:styleLbl name="parChTrans1D3">
    <dgm:fillClrLst meth="repeat">
      <a:schemeClr val="accent3">
        <a:tint val="80000"/>
      </a:schemeClr>
    </dgm:fillClrLst>
    <dgm:linClrLst meth="repeat">
      <a:schemeClr val="accent3">
        <a:tint val="80000"/>
      </a:schemeClr>
    </dgm:linClrLst>
    <dgm:effectClrLst/>
    <dgm:txLinClrLst/>
    <dgm:txFillClrLst meth="repeat">
      <a:schemeClr val="tx1"/>
    </dgm:txFillClrLst>
    <dgm:txEffectClrLst/>
  </dgm:styleLbl>
  <dgm:styleLbl name="parChTrans1D4">
    <dgm:fillClrLst meth="repeat">
      <a:schemeClr val="accent3">
        <a:tint val="70000"/>
      </a:schemeClr>
    </dgm:fillClrLst>
    <dgm:linClrLst meth="repeat">
      <a:schemeClr val="accent3">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3"/>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3">
        <a:shade val="80000"/>
      </a:schemeClr>
      <a:schemeClr val="accent3">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3"/>
    </dgm:linClrLst>
    <dgm:effectClrLst/>
    <dgm:txLinClrLst/>
    <dgm:txFillClrLst meth="repeat">
      <a:schemeClr val="dk1"/>
    </dgm:txFillClrLst>
    <dgm:txEffectClrLst/>
  </dgm:styleLbl>
  <dgm:styleLbl name="solidBgAcc1">
    <dgm:fillClrLst meth="repeat">
      <a:schemeClr val="lt1"/>
    </dgm:fillClrLst>
    <dgm:linClrLst meth="repeat">
      <a:schemeClr val="accent3"/>
    </dgm:linClrLst>
    <dgm:effectClrLst/>
    <dgm:txLinClrLst/>
    <dgm:txFillClrLst meth="repeat">
      <a:schemeClr val="dk1"/>
    </dgm:txFillClrLst>
    <dgm:txEffectClrLst/>
  </dgm:styleLbl>
  <dgm:styleLbl name="fgAccFollowNode1">
    <dgm:fillClrLst meth="repeat">
      <a:schemeClr val="accent3">
        <a:alpha val="90000"/>
        <a:tint val="40000"/>
      </a:schemeClr>
    </dgm:fillClrLst>
    <dgm:linClrLst meth="repeat">
      <a:schemeClr val="accent3">
        <a:alpha val="90000"/>
        <a:tint val="40000"/>
      </a:schemeClr>
    </dgm:linClrLst>
    <dgm:effectClrLst/>
    <dgm:txLinClrLst/>
    <dgm:txFillClrLst meth="repeat">
      <a:schemeClr val="dk1"/>
    </dgm:txFillClrLst>
    <dgm:txEffectClrLst/>
  </dgm:styleLbl>
  <dgm:styleLbl name="alignAccFollowNode1">
    <dgm:fillClrLst meth="repeat">
      <a:schemeClr val="accent3">
        <a:alpha val="90000"/>
        <a:tint val="40000"/>
      </a:schemeClr>
    </dgm:fillClrLst>
    <dgm:linClrLst meth="repeat">
      <a:schemeClr val="accent3">
        <a:alpha val="90000"/>
        <a:tint val="40000"/>
      </a:schemeClr>
    </dgm:linClrLst>
    <dgm:effectClrLst/>
    <dgm:txLinClrLst/>
    <dgm:txFillClrLst meth="repeat">
      <a:schemeClr val="dk1"/>
    </dgm:txFillClrLst>
    <dgm:txEffectClrLst/>
  </dgm:styleLbl>
  <dgm:styleLbl name="bgAccFollowNode1">
    <dgm:fillClrLst meth="repeat">
      <a:schemeClr val="accent3">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3">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3">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3">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3">
        <a:tint val="70000"/>
      </a:schemeClr>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3">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8.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9.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FA4F782C-B684-4484-A9B1-6F694CA0F977}" type="doc">
      <dgm:prSet loTypeId="urn:diagrams.loki3.com/VaryingWidthList+Icon" loCatId="list" qsTypeId="urn:microsoft.com/office/officeart/2005/8/quickstyle/simple1" qsCatId="simple" csTypeId="urn:microsoft.com/office/officeart/2005/8/colors/accent1_3" csCatId="accent1" phldr="1"/>
      <dgm:spPr/>
    </dgm:pt>
    <dgm:pt modelId="{15E8EF2F-7E17-4012-81FA-B8A31668C96E}">
      <dgm:prSet phldrT="[Text]"/>
      <dgm:spPr/>
      <dgm:t>
        <a:bodyPr anchor="ctr"/>
        <a:lstStyle/>
        <a:p>
          <a:pPr algn="ctr"/>
          <a:r>
            <a:rPr lang="en-GB"/>
            <a:t>High</a:t>
          </a:r>
        </a:p>
      </dgm:t>
    </dgm:pt>
    <dgm:pt modelId="{D87AFCDA-A755-4DE3-8C8E-DD8C7CBA9A3D}" type="parTrans" cxnId="{B8EF6769-5FC7-4A2A-A25A-668DC011C53C}">
      <dgm:prSet/>
      <dgm:spPr/>
      <dgm:t>
        <a:bodyPr/>
        <a:lstStyle/>
        <a:p>
          <a:endParaRPr lang="en-GB"/>
        </a:p>
      </dgm:t>
    </dgm:pt>
    <dgm:pt modelId="{F0ED1A7D-0EBE-4EB0-9792-70D991108118}" type="sibTrans" cxnId="{B8EF6769-5FC7-4A2A-A25A-668DC011C53C}">
      <dgm:prSet/>
      <dgm:spPr/>
      <dgm:t>
        <a:bodyPr/>
        <a:lstStyle/>
        <a:p>
          <a:endParaRPr lang="en-GB"/>
        </a:p>
      </dgm:t>
    </dgm:pt>
    <dgm:pt modelId="{0A4FC5DA-9015-46AA-8E26-81ED4440AB4A}">
      <dgm:prSet phldrT="[Text]"/>
      <dgm:spPr/>
      <dgm:t>
        <a:bodyPr anchor="ctr"/>
        <a:lstStyle/>
        <a:p>
          <a:pPr algn="ctr"/>
          <a:r>
            <a:rPr lang="en-GB"/>
            <a:t>Mid</a:t>
          </a:r>
        </a:p>
      </dgm:t>
    </dgm:pt>
    <dgm:pt modelId="{14BC2265-41FF-48E1-B492-D6F02A2EB223}" type="parTrans" cxnId="{708AAA47-0A35-4A8F-9C82-530920791515}">
      <dgm:prSet/>
      <dgm:spPr/>
      <dgm:t>
        <a:bodyPr/>
        <a:lstStyle/>
        <a:p>
          <a:endParaRPr lang="en-GB"/>
        </a:p>
      </dgm:t>
    </dgm:pt>
    <dgm:pt modelId="{CBC6F4A8-7916-4B7D-B153-FBC9C4106A13}" type="sibTrans" cxnId="{708AAA47-0A35-4A8F-9C82-530920791515}">
      <dgm:prSet/>
      <dgm:spPr/>
      <dgm:t>
        <a:bodyPr/>
        <a:lstStyle/>
        <a:p>
          <a:endParaRPr lang="en-GB"/>
        </a:p>
      </dgm:t>
    </dgm:pt>
    <dgm:pt modelId="{5CD9C449-C59F-40A9-8345-E79293E00C07}">
      <dgm:prSet phldrT="[Text]"/>
      <dgm:spPr/>
      <dgm:t>
        <a:bodyPr anchor="ctr"/>
        <a:lstStyle/>
        <a:p>
          <a:pPr algn="ctr"/>
          <a:r>
            <a:rPr lang="en-GB"/>
            <a:t>Low</a:t>
          </a:r>
        </a:p>
      </dgm:t>
    </dgm:pt>
    <dgm:pt modelId="{4A06360D-5980-45AA-A1FA-6C5971FA85A0}" type="parTrans" cxnId="{47271720-0B59-4077-968D-8AEA57F1CF57}">
      <dgm:prSet/>
      <dgm:spPr/>
      <dgm:t>
        <a:bodyPr/>
        <a:lstStyle/>
        <a:p>
          <a:endParaRPr lang="en-GB"/>
        </a:p>
      </dgm:t>
    </dgm:pt>
    <dgm:pt modelId="{EC2836D1-33C7-4BD1-8547-339E4250BB36}" type="sibTrans" cxnId="{47271720-0B59-4077-968D-8AEA57F1CF57}">
      <dgm:prSet/>
      <dgm:spPr/>
      <dgm:t>
        <a:bodyPr/>
        <a:lstStyle/>
        <a:p>
          <a:endParaRPr lang="en-GB"/>
        </a:p>
      </dgm:t>
    </dgm:pt>
    <dgm:pt modelId="{F498997A-D4EA-4750-9CBB-466F77CC39FE}">
      <dgm:prSet phldrT="[Text]"/>
      <dgm:spPr/>
      <dgm:t>
        <a:bodyPr anchor="ctr"/>
        <a:lstStyle/>
        <a:p>
          <a:pPr algn="ctr"/>
          <a:r>
            <a:rPr lang="en-GB"/>
            <a:t>$ 1.51 bn</a:t>
          </a:r>
        </a:p>
      </dgm:t>
    </dgm:pt>
    <dgm:pt modelId="{58AB0EDC-77A1-4593-8CC0-36882A38C196}" type="parTrans" cxnId="{92B91E02-B755-459F-A7CD-23957B1A5E27}">
      <dgm:prSet/>
      <dgm:spPr/>
      <dgm:t>
        <a:bodyPr/>
        <a:lstStyle/>
        <a:p>
          <a:endParaRPr lang="en-GB"/>
        </a:p>
      </dgm:t>
    </dgm:pt>
    <dgm:pt modelId="{D3CD091E-7C16-480A-A07B-27B73E763BC9}" type="sibTrans" cxnId="{92B91E02-B755-459F-A7CD-23957B1A5E27}">
      <dgm:prSet/>
      <dgm:spPr/>
      <dgm:t>
        <a:bodyPr/>
        <a:lstStyle/>
        <a:p>
          <a:endParaRPr lang="en-GB"/>
        </a:p>
      </dgm:t>
    </dgm:pt>
    <dgm:pt modelId="{FBF87FB9-2676-4B3E-807E-0A6AA9D829FE}">
      <dgm:prSet phldrT="[Text]"/>
      <dgm:spPr/>
      <dgm:t>
        <a:bodyPr anchor="ctr"/>
        <a:lstStyle/>
        <a:p>
          <a:pPr algn="ctr"/>
          <a:r>
            <a:rPr lang="en-GB"/>
            <a:t>$1.79 bn</a:t>
          </a:r>
        </a:p>
      </dgm:t>
    </dgm:pt>
    <dgm:pt modelId="{08986979-D000-4056-A9AF-F6399E757779}" type="parTrans" cxnId="{7B72256A-F18C-4894-9B3E-785C51B89CCB}">
      <dgm:prSet/>
      <dgm:spPr/>
      <dgm:t>
        <a:bodyPr/>
        <a:lstStyle/>
        <a:p>
          <a:endParaRPr lang="en-GB"/>
        </a:p>
      </dgm:t>
    </dgm:pt>
    <dgm:pt modelId="{8DA72712-DF2E-4E72-ADC1-6C18AF8101FB}" type="sibTrans" cxnId="{7B72256A-F18C-4894-9B3E-785C51B89CCB}">
      <dgm:prSet/>
      <dgm:spPr/>
      <dgm:t>
        <a:bodyPr/>
        <a:lstStyle/>
        <a:p>
          <a:endParaRPr lang="en-GB"/>
        </a:p>
      </dgm:t>
    </dgm:pt>
    <dgm:pt modelId="{CD5BB05D-2B94-4C0D-92D1-B223B84C847E}">
      <dgm:prSet phldrT="[Text]"/>
      <dgm:spPr/>
      <dgm:t>
        <a:bodyPr anchor="ctr"/>
        <a:lstStyle/>
        <a:p>
          <a:pPr algn="ctr"/>
          <a:r>
            <a:rPr lang="en-GB"/>
            <a:t>$ 2.90 bn</a:t>
          </a:r>
        </a:p>
      </dgm:t>
    </dgm:pt>
    <dgm:pt modelId="{6D07C372-645F-4104-A48A-4DDE8184C68E}" type="parTrans" cxnId="{B86E420B-A4D4-4B78-8625-E74F730D9701}">
      <dgm:prSet/>
      <dgm:spPr/>
      <dgm:t>
        <a:bodyPr/>
        <a:lstStyle/>
        <a:p>
          <a:endParaRPr lang="en-GB"/>
        </a:p>
      </dgm:t>
    </dgm:pt>
    <dgm:pt modelId="{815348F5-91C9-403C-928B-A0837F37A9DA}" type="sibTrans" cxnId="{B86E420B-A4D4-4B78-8625-E74F730D9701}">
      <dgm:prSet/>
      <dgm:spPr/>
      <dgm:t>
        <a:bodyPr/>
        <a:lstStyle/>
        <a:p>
          <a:endParaRPr lang="en-GB"/>
        </a:p>
      </dgm:t>
    </dgm:pt>
    <dgm:pt modelId="{7561C39B-50AC-4AB8-851B-89FDBF1CEE15}">
      <dgm:prSet phldrT="[Text]"/>
      <dgm:spPr/>
      <dgm:t>
        <a:bodyPr anchor="ctr"/>
        <a:lstStyle/>
        <a:p>
          <a:pPr algn="ctr"/>
          <a:r>
            <a:rPr lang="en-GB" b="1"/>
            <a:t>EV</a:t>
          </a:r>
        </a:p>
      </dgm:t>
    </dgm:pt>
    <dgm:pt modelId="{19A70126-1620-48C4-866C-A06A27B17AC4}" type="parTrans" cxnId="{3552E414-DB26-4D92-BC12-8E5562BBD3F5}">
      <dgm:prSet/>
      <dgm:spPr/>
      <dgm:t>
        <a:bodyPr/>
        <a:lstStyle/>
        <a:p>
          <a:endParaRPr lang="en-GB"/>
        </a:p>
      </dgm:t>
    </dgm:pt>
    <dgm:pt modelId="{5400505C-61D2-4B4F-B64C-A20D4904AD56}" type="sibTrans" cxnId="{3552E414-DB26-4D92-BC12-8E5562BBD3F5}">
      <dgm:prSet/>
      <dgm:spPr/>
      <dgm:t>
        <a:bodyPr/>
        <a:lstStyle/>
        <a:p>
          <a:endParaRPr lang="en-GB"/>
        </a:p>
      </dgm:t>
    </dgm:pt>
    <dgm:pt modelId="{991FFEBE-605C-4509-BAEE-482CF6276360}">
      <dgm:prSet/>
      <dgm:spPr/>
      <dgm:t>
        <a:bodyPr/>
        <a:lstStyle/>
        <a:p>
          <a:pPr algn="ctr"/>
          <a:r>
            <a:rPr lang="en-GB" b="1"/>
            <a:t>$ 1.71 bn</a:t>
          </a:r>
        </a:p>
      </dgm:t>
    </dgm:pt>
    <dgm:pt modelId="{0B9329DA-7041-4BF0-95A3-D5B4AED9AC05}" type="parTrans" cxnId="{E53A94F4-8FCC-427F-B508-C93BFE00DB02}">
      <dgm:prSet/>
      <dgm:spPr/>
      <dgm:t>
        <a:bodyPr/>
        <a:lstStyle/>
        <a:p>
          <a:endParaRPr lang="en-GB"/>
        </a:p>
      </dgm:t>
    </dgm:pt>
    <dgm:pt modelId="{D0D638AB-7E81-4262-A0BC-654902501D19}" type="sibTrans" cxnId="{E53A94F4-8FCC-427F-B508-C93BFE00DB02}">
      <dgm:prSet/>
      <dgm:spPr/>
      <dgm:t>
        <a:bodyPr/>
        <a:lstStyle/>
        <a:p>
          <a:endParaRPr lang="en-GB"/>
        </a:p>
      </dgm:t>
    </dgm:pt>
    <dgm:pt modelId="{1B21C0B0-008F-48CD-96DB-F0AB841C9A21}" type="pres">
      <dgm:prSet presAssocID="{FA4F782C-B684-4484-A9B1-6F694CA0F977}" presName="Name0" presStyleCnt="0">
        <dgm:presLayoutVars>
          <dgm:resizeHandles/>
        </dgm:presLayoutVars>
      </dgm:prSet>
      <dgm:spPr/>
    </dgm:pt>
    <dgm:pt modelId="{0741A859-BF69-4781-985D-E033620943E9}" type="pres">
      <dgm:prSet presAssocID="{7561C39B-50AC-4AB8-851B-89FDBF1CEE15}" presName="text" presStyleLbl="node1" presStyleIdx="0" presStyleCnt="4">
        <dgm:presLayoutVars>
          <dgm:bulletEnabled val="1"/>
        </dgm:presLayoutVars>
      </dgm:prSet>
      <dgm:spPr/>
      <dgm:t>
        <a:bodyPr/>
        <a:lstStyle/>
        <a:p>
          <a:endParaRPr lang="en-GB"/>
        </a:p>
      </dgm:t>
    </dgm:pt>
    <dgm:pt modelId="{86FB7B2E-0F4B-4262-B0C1-504881CC8369}" type="pres">
      <dgm:prSet presAssocID="{5400505C-61D2-4B4F-B64C-A20D4904AD56}" presName="space" presStyleCnt="0"/>
      <dgm:spPr/>
    </dgm:pt>
    <dgm:pt modelId="{97FCF756-93D3-4850-B157-6B34D48F45D0}" type="pres">
      <dgm:prSet presAssocID="{15E8EF2F-7E17-4012-81FA-B8A31668C96E}" presName="text" presStyleLbl="node1" presStyleIdx="1" presStyleCnt="4">
        <dgm:presLayoutVars>
          <dgm:bulletEnabled val="1"/>
        </dgm:presLayoutVars>
      </dgm:prSet>
      <dgm:spPr/>
      <dgm:t>
        <a:bodyPr/>
        <a:lstStyle/>
        <a:p>
          <a:endParaRPr lang="en-GB"/>
        </a:p>
      </dgm:t>
    </dgm:pt>
    <dgm:pt modelId="{7640D7D0-CA7D-4E78-9967-25EC4867C9B2}" type="pres">
      <dgm:prSet presAssocID="{F0ED1A7D-0EBE-4EB0-9792-70D991108118}" presName="space" presStyleCnt="0"/>
      <dgm:spPr/>
    </dgm:pt>
    <dgm:pt modelId="{8006253B-4943-4E45-A565-27EAC17820CC}" type="pres">
      <dgm:prSet presAssocID="{0A4FC5DA-9015-46AA-8E26-81ED4440AB4A}" presName="text" presStyleLbl="node1" presStyleIdx="2" presStyleCnt="4">
        <dgm:presLayoutVars>
          <dgm:bulletEnabled val="1"/>
        </dgm:presLayoutVars>
      </dgm:prSet>
      <dgm:spPr/>
      <dgm:t>
        <a:bodyPr/>
        <a:lstStyle/>
        <a:p>
          <a:endParaRPr lang="en-GB"/>
        </a:p>
      </dgm:t>
    </dgm:pt>
    <dgm:pt modelId="{8D2EE0B4-90EC-4744-A6BB-AC83D70FAA41}" type="pres">
      <dgm:prSet presAssocID="{CBC6F4A8-7916-4B7D-B153-FBC9C4106A13}" presName="space" presStyleCnt="0"/>
      <dgm:spPr/>
    </dgm:pt>
    <dgm:pt modelId="{510C95F4-BA6F-4163-8D5C-83DD261DF97A}" type="pres">
      <dgm:prSet presAssocID="{5CD9C449-C59F-40A9-8345-E79293E00C07}" presName="text" presStyleLbl="node1" presStyleIdx="3" presStyleCnt="4">
        <dgm:presLayoutVars>
          <dgm:bulletEnabled val="1"/>
        </dgm:presLayoutVars>
      </dgm:prSet>
      <dgm:spPr/>
      <dgm:t>
        <a:bodyPr/>
        <a:lstStyle/>
        <a:p>
          <a:endParaRPr lang="en-GB"/>
        </a:p>
      </dgm:t>
    </dgm:pt>
  </dgm:ptLst>
  <dgm:cxnLst>
    <dgm:cxn modelId="{47271720-0B59-4077-968D-8AEA57F1CF57}" srcId="{FA4F782C-B684-4484-A9B1-6F694CA0F977}" destId="{5CD9C449-C59F-40A9-8345-E79293E00C07}" srcOrd="3" destOrd="0" parTransId="{4A06360D-5980-45AA-A1FA-6C5971FA85A0}" sibTransId="{EC2836D1-33C7-4BD1-8547-339E4250BB36}"/>
    <dgm:cxn modelId="{443D1BBC-9D10-4753-98B2-F99C9D23C10C}" type="presOf" srcId="{991FFEBE-605C-4509-BAEE-482CF6276360}" destId="{0741A859-BF69-4781-985D-E033620943E9}" srcOrd="0" destOrd="1" presId="urn:diagrams.loki3.com/VaryingWidthList+Icon"/>
    <dgm:cxn modelId="{B86E420B-A4D4-4B78-8625-E74F730D9701}" srcId="{15E8EF2F-7E17-4012-81FA-B8A31668C96E}" destId="{CD5BB05D-2B94-4C0D-92D1-B223B84C847E}" srcOrd="0" destOrd="0" parTransId="{6D07C372-645F-4104-A48A-4DDE8184C68E}" sibTransId="{815348F5-91C9-403C-928B-A0837F37A9DA}"/>
    <dgm:cxn modelId="{A212BF43-D858-4284-98C0-327718D87138}" type="presOf" srcId="{CD5BB05D-2B94-4C0D-92D1-B223B84C847E}" destId="{97FCF756-93D3-4850-B157-6B34D48F45D0}" srcOrd="0" destOrd="1" presId="urn:diagrams.loki3.com/VaryingWidthList+Icon"/>
    <dgm:cxn modelId="{F02C7E4B-A750-40BB-88F9-A55697F87A38}" type="presOf" srcId="{7561C39B-50AC-4AB8-851B-89FDBF1CEE15}" destId="{0741A859-BF69-4781-985D-E033620943E9}" srcOrd="0" destOrd="0" presId="urn:diagrams.loki3.com/VaryingWidthList+Icon"/>
    <dgm:cxn modelId="{0BBCAAD1-4036-4F12-8D4C-A10A8090C531}" type="presOf" srcId="{15E8EF2F-7E17-4012-81FA-B8A31668C96E}" destId="{97FCF756-93D3-4850-B157-6B34D48F45D0}" srcOrd="0" destOrd="0" presId="urn:diagrams.loki3.com/VaryingWidthList+Icon"/>
    <dgm:cxn modelId="{92FDB89C-9170-4A6B-ACD0-4EF7DBDD1950}" type="presOf" srcId="{F498997A-D4EA-4750-9CBB-466F77CC39FE}" destId="{510C95F4-BA6F-4163-8D5C-83DD261DF97A}" srcOrd="0" destOrd="1" presId="urn:diagrams.loki3.com/VaryingWidthList+Icon"/>
    <dgm:cxn modelId="{7B72256A-F18C-4894-9B3E-785C51B89CCB}" srcId="{0A4FC5DA-9015-46AA-8E26-81ED4440AB4A}" destId="{FBF87FB9-2676-4B3E-807E-0A6AA9D829FE}" srcOrd="0" destOrd="0" parTransId="{08986979-D000-4056-A9AF-F6399E757779}" sibTransId="{8DA72712-DF2E-4E72-ADC1-6C18AF8101FB}"/>
    <dgm:cxn modelId="{778D6839-E881-45EC-BEF0-11CE963CB6CA}" type="presOf" srcId="{0A4FC5DA-9015-46AA-8E26-81ED4440AB4A}" destId="{8006253B-4943-4E45-A565-27EAC17820CC}" srcOrd="0" destOrd="0" presId="urn:diagrams.loki3.com/VaryingWidthList+Icon"/>
    <dgm:cxn modelId="{3C5502D3-255D-45A2-A386-90D4AD8D8068}" type="presOf" srcId="{FA4F782C-B684-4484-A9B1-6F694CA0F977}" destId="{1B21C0B0-008F-48CD-96DB-F0AB841C9A21}" srcOrd="0" destOrd="0" presId="urn:diagrams.loki3.com/VaryingWidthList+Icon"/>
    <dgm:cxn modelId="{E53A94F4-8FCC-427F-B508-C93BFE00DB02}" srcId="{7561C39B-50AC-4AB8-851B-89FDBF1CEE15}" destId="{991FFEBE-605C-4509-BAEE-482CF6276360}" srcOrd="0" destOrd="0" parTransId="{0B9329DA-7041-4BF0-95A3-D5B4AED9AC05}" sibTransId="{D0D638AB-7E81-4262-A0BC-654902501D19}"/>
    <dgm:cxn modelId="{3552E414-DB26-4D92-BC12-8E5562BBD3F5}" srcId="{FA4F782C-B684-4484-A9B1-6F694CA0F977}" destId="{7561C39B-50AC-4AB8-851B-89FDBF1CEE15}" srcOrd="0" destOrd="0" parTransId="{19A70126-1620-48C4-866C-A06A27B17AC4}" sibTransId="{5400505C-61D2-4B4F-B64C-A20D4904AD56}"/>
    <dgm:cxn modelId="{B8EF6769-5FC7-4A2A-A25A-668DC011C53C}" srcId="{FA4F782C-B684-4484-A9B1-6F694CA0F977}" destId="{15E8EF2F-7E17-4012-81FA-B8A31668C96E}" srcOrd="1" destOrd="0" parTransId="{D87AFCDA-A755-4DE3-8C8E-DD8C7CBA9A3D}" sibTransId="{F0ED1A7D-0EBE-4EB0-9792-70D991108118}"/>
    <dgm:cxn modelId="{92B91E02-B755-459F-A7CD-23957B1A5E27}" srcId="{5CD9C449-C59F-40A9-8345-E79293E00C07}" destId="{F498997A-D4EA-4750-9CBB-466F77CC39FE}" srcOrd="0" destOrd="0" parTransId="{58AB0EDC-77A1-4593-8CC0-36882A38C196}" sibTransId="{D3CD091E-7C16-480A-A07B-27B73E763BC9}"/>
    <dgm:cxn modelId="{08596F05-E09F-43F7-AA2F-C9DEEB2BCA4E}" type="presOf" srcId="{FBF87FB9-2676-4B3E-807E-0A6AA9D829FE}" destId="{8006253B-4943-4E45-A565-27EAC17820CC}" srcOrd="0" destOrd="1" presId="urn:diagrams.loki3.com/VaryingWidthList+Icon"/>
    <dgm:cxn modelId="{708AAA47-0A35-4A8F-9C82-530920791515}" srcId="{FA4F782C-B684-4484-A9B1-6F694CA0F977}" destId="{0A4FC5DA-9015-46AA-8E26-81ED4440AB4A}" srcOrd="2" destOrd="0" parTransId="{14BC2265-41FF-48E1-B492-D6F02A2EB223}" sibTransId="{CBC6F4A8-7916-4B7D-B153-FBC9C4106A13}"/>
    <dgm:cxn modelId="{28063FCB-D4C2-42FE-94A9-AA680A53CD3C}" type="presOf" srcId="{5CD9C449-C59F-40A9-8345-E79293E00C07}" destId="{510C95F4-BA6F-4163-8D5C-83DD261DF97A}" srcOrd="0" destOrd="0" presId="urn:diagrams.loki3.com/VaryingWidthList+Icon"/>
    <dgm:cxn modelId="{F94E2046-5706-4082-A82E-4893045B648F}" type="presParOf" srcId="{1B21C0B0-008F-48CD-96DB-F0AB841C9A21}" destId="{0741A859-BF69-4781-985D-E033620943E9}" srcOrd="0" destOrd="0" presId="urn:diagrams.loki3.com/VaryingWidthList+Icon"/>
    <dgm:cxn modelId="{CAB0A5CA-F167-425B-940E-B2A09F5C8849}" type="presParOf" srcId="{1B21C0B0-008F-48CD-96DB-F0AB841C9A21}" destId="{86FB7B2E-0F4B-4262-B0C1-504881CC8369}" srcOrd="1" destOrd="0" presId="urn:diagrams.loki3.com/VaryingWidthList+Icon"/>
    <dgm:cxn modelId="{56DCF2BA-418C-4D77-8FC4-A3F099315BD8}" type="presParOf" srcId="{1B21C0B0-008F-48CD-96DB-F0AB841C9A21}" destId="{97FCF756-93D3-4850-B157-6B34D48F45D0}" srcOrd="2" destOrd="0" presId="urn:diagrams.loki3.com/VaryingWidthList+Icon"/>
    <dgm:cxn modelId="{5CF79F32-8A74-4AC0-B7C4-53364D6B5B4A}" type="presParOf" srcId="{1B21C0B0-008F-48CD-96DB-F0AB841C9A21}" destId="{7640D7D0-CA7D-4E78-9967-25EC4867C9B2}" srcOrd="3" destOrd="0" presId="urn:diagrams.loki3.com/VaryingWidthList+Icon"/>
    <dgm:cxn modelId="{8D12AC1E-3412-4546-97F5-D0BB974CEF6A}" type="presParOf" srcId="{1B21C0B0-008F-48CD-96DB-F0AB841C9A21}" destId="{8006253B-4943-4E45-A565-27EAC17820CC}" srcOrd="4" destOrd="0" presId="urn:diagrams.loki3.com/VaryingWidthList+Icon"/>
    <dgm:cxn modelId="{986E6A2C-7CFA-42AC-8A6F-8F457E6E9299}" type="presParOf" srcId="{1B21C0B0-008F-48CD-96DB-F0AB841C9A21}" destId="{8D2EE0B4-90EC-4744-A6BB-AC83D70FAA41}" srcOrd="5" destOrd="0" presId="urn:diagrams.loki3.com/VaryingWidthList+Icon"/>
    <dgm:cxn modelId="{23C500AF-9F38-477B-ABD6-36EF0375419C}" type="presParOf" srcId="{1B21C0B0-008F-48CD-96DB-F0AB841C9A21}" destId="{510C95F4-BA6F-4163-8D5C-83DD261DF97A}" srcOrd="6" destOrd="0" presId="urn:diagrams.loki3.com/VaryingWidthList+Icon"/>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10.xml><?xml version="1.0" encoding="utf-8"?>
<dgm:dataModel xmlns:dgm="http://schemas.openxmlformats.org/drawingml/2006/diagram" xmlns:a="http://schemas.openxmlformats.org/drawingml/2006/main">
  <dgm:ptLst>
    <dgm:pt modelId="{6F163A37-1284-4E12-95EB-33260F580925}" type="doc">
      <dgm:prSet loTypeId="urn:microsoft.com/office/officeart/2005/8/layout/vList2" loCatId="list" qsTypeId="urn:microsoft.com/office/officeart/2005/8/quickstyle/3d1" qsCatId="3D" csTypeId="urn:microsoft.com/office/officeart/2005/8/colors/accent1_2" csCatId="accent1" phldr="1"/>
      <dgm:spPr/>
      <dgm:t>
        <a:bodyPr/>
        <a:lstStyle/>
        <a:p>
          <a:endParaRPr lang="en-GB"/>
        </a:p>
      </dgm:t>
    </dgm:pt>
    <dgm:pt modelId="{B8379A21-3055-4774-9CEF-99FCFE349D7E}">
      <dgm:prSet phldrT="[Text]" custT="1"/>
      <dgm:spPr/>
      <dgm:t>
        <a:bodyPr/>
        <a:lstStyle/>
        <a:p>
          <a:pPr algn="ctr"/>
          <a:r>
            <a:rPr lang="en-GB" sz="2800"/>
            <a:t>Kohler Enterprise Value (DCF)</a:t>
          </a:r>
        </a:p>
      </dgm:t>
    </dgm:pt>
    <dgm:pt modelId="{987237DA-BC97-47AD-881B-C2ED4D76E543}" type="parTrans" cxnId="{698085C1-270E-4CB8-AE11-F638DF8F5E28}">
      <dgm:prSet/>
      <dgm:spPr/>
      <dgm:t>
        <a:bodyPr/>
        <a:lstStyle/>
        <a:p>
          <a:endParaRPr lang="en-GB"/>
        </a:p>
      </dgm:t>
    </dgm:pt>
    <dgm:pt modelId="{5354D73C-9E73-49E9-AA23-6B19C84A6E3F}" type="sibTrans" cxnId="{698085C1-270E-4CB8-AE11-F638DF8F5E28}">
      <dgm:prSet/>
      <dgm:spPr/>
      <dgm:t>
        <a:bodyPr/>
        <a:lstStyle/>
        <a:p>
          <a:endParaRPr lang="en-GB"/>
        </a:p>
      </dgm:t>
    </dgm:pt>
    <dgm:pt modelId="{858B1E94-A7C8-4F0C-9C47-99D21A64733E}">
      <dgm:prSet phldrT="[Text]" custT="1"/>
      <dgm:spPr/>
      <dgm:t>
        <a:bodyPr anchor="t"/>
        <a:lstStyle/>
        <a:p>
          <a:pPr algn="ctr"/>
          <a:r>
            <a:rPr lang="en-GB" sz="2800"/>
            <a:t>EV $ 0.72 Billion</a:t>
          </a:r>
        </a:p>
      </dgm:t>
    </dgm:pt>
    <dgm:pt modelId="{2B63C740-73CC-48A8-86CA-FE2777DE9FBB}" type="sibTrans" cxnId="{35DC27AC-F0A5-4C21-9CBF-41858CB6ABA4}">
      <dgm:prSet/>
      <dgm:spPr/>
      <dgm:t>
        <a:bodyPr/>
        <a:lstStyle/>
        <a:p>
          <a:endParaRPr lang="en-GB"/>
        </a:p>
      </dgm:t>
    </dgm:pt>
    <dgm:pt modelId="{149B35B1-E87E-4125-9A61-99E96B8695FF}" type="parTrans" cxnId="{35DC27AC-F0A5-4C21-9CBF-41858CB6ABA4}">
      <dgm:prSet/>
      <dgm:spPr/>
      <dgm:t>
        <a:bodyPr/>
        <a:lstStyle/>
        <a:p>
          <a:endParaRPr lang="en-GB"/>
        </a:p>
      </dgm:t>
    </dgm:pt>
    <dgm:pt modelId="{FFD6AF6C-B866-4147-AE9B-6737BBD98D82}" type="pres">
      <dgm:prSet presAssocID="{6F163A37-1284-4E12-95EB-33260F580925}" presName="linear" presStyleCnt="0">
        <dgm:presLayoutVars>
          <dgm:animLvl val="lvl"/>
          <dgm:resizeHandles val="exact"/>
        </dgm:presLayoutVars>
      </dgm:prSet>
      <dgm:spPr/>
      <dgm:t>
        <a:bodyPr/>
        <a:lstStyle/>
        <a:p>
          <a:endParaRPr lang="en-GB"/>
        </a:p>
      </dgm:t>
    </dgm:pt>
    <dgm:pt modelId="{4CDBEFEA-8534-4DD3-B06B-1CE0A2D3AFB8}" type="pres">
      <dgm:prSet presAssocID="{B8379A21-3055-4774-9CEF-99FCFE349D7E}" presName="parentText" presStyleLbl="node1" presStyleIdx="0" presStyleCnt="1" custLinFactNeighborX="-9626" custLinFactNeighborY="2501">
        <dgm:presLayoutVars>
          <dgm:chMax val="0"/>
          <dgm:bulletEnabled val="1"/>
        </dgm:presLayoutVars>
      </dgm:prSet>
      <dgm:spPr/>
      <dgm:t>
        <a:bodyPr/>
        <a:lstStyle/>
        <a:p>
          <a:endParaRPr lang="en-GB"/>
        </a:p>
      </dgm:t>
    </dgm:pt>
    <dgm:pt modelId="{8F642833-FA7D-41B3-9D48-612B83F72CA7}" type="pres">
      <dgm:prSet presAssocID="{B8379A21-3055-4774-9CEF-99FCFE349D7E}" presName="childText" presStyleLbl="revTx" presStyleIdx="0" presStyleCnt="1">
        <dgm:presLayoutVars>
          <dgm:bulletEnabled val="1"/>
        </dgm:presLayoutVars>
      </dgm:prSet>
      <dgm:spPr/>
      <dgm:t>
        <a:bodyPr/>
        <a:lstStyle/>
        <a:p>
          <a:endParaRPr lang="en-GB"/>
        </a:p>
      </dgm:t>
    </dgm:pt>
  </dgm:ptLst>
  <dgm:cxnLst>
    <dgm:cxn modelId="{7199FA79-309B-4E61-A699-E53F9F51E147}" type="presOf" srcId="{858B1E94-A7C8-4F0C-9C47-99D21A64733E}" destId="{8F642833-FA7D-41B3-9D48-612B83F72CA7}" srcOrd="0" destOrd="0" presId="urn:microsoft.com/office/officeart/2005/8/layout/vList2"/>
    <dgm:cxn modelId="{698085C1-270E-4CB8-AE11-F638DF8F5E28}" srcId="{6F163A37-1284-4E12-95EB-33260F580925}" destId="{B8379A21-3055-4774-9CEF-99FCFE349D7E}" srcOrd="0" destOrd="0" parTransId="{987237DA-BC97-47AD-881B-C2ED4D76E543}" sibTransId="{5354D73C-9E73-49E9-AA23-6B19C84A6E3F}"/>
    <dgm:cxn modelId="{35DC27AC-F0A5-4C21-9CBF-41858CB6ABA4}" srcId="{B8379A21-3055-4774-9CEF-99FCFE349D7E}" destId="{858B1E94-A7C8-4F0C-9C47-99D21A64733E}" srcOrd="0" destOrd="0" parTransId="{149B35B1-E87E-4125-9A61-99E96B8695FF}" sibTransId="{2B63C740-73CC-48A8-86CA-FE2777DE9FBB}"/>
    <dgm:cxn modelId="{9D3949E0-2D93-4E43-925E-7AF625696BA6}" type="presOf" srcId="{6F163A37-1284-4E12-95EB-33260F580925}" destId="{FFD6AF6C-B866-4147-AE9B-6737BBD98D82}" srcOrd="0" destOrd="0" presId="urn:microsoft.com/office/officeart/2005/8/layout/vList2"/>
    <dgm:cxn modelId="{49B7F7ED-4CCD-4538-BBAC-9AAFA89050D3}" type="presOf" srcId="{B8379A21-3055-4774-9CEF-99FCFE349D7E}" destId="{4CDBEFEA-8534-4DD3-B06B-1CE0A2D3AFB8}" srcOrd="0" destOrd="0" presId="urn:microsoft.com/office/officeart/2005/8/layout/vList2"/>
    <dgm:cxn modelId="{818495D1-9479-49BA-827C-1B3EDEE3E59A}" type="presParOf" srcId="{FFD6AF6C-B866-4147-AE9B-6737BBD98D82}" destId="{4CDBEFEA-8534-4DD3-B06B-1CE0A2D3AFB8}" srcOrd="0" destOrd="0" presId="urn:microsoft.com/office/officeart/2005/8/layout/vList2"/>
    <dgm:cxn modelId="{8019268E-8B5D-445E-B31D-F88BCA3C62A9}" type="presParOf" srcId="{FFD6AF6C-B866-4147-AE9B-6737BBD98D82}" destId="{8F642833-FA7D-41B3-9D48-612B83F72CA7}" srcOrd="1" destOrd="0" presId="urn:microsoft.com/office/officeart/2005/8/layout/vList2"/>
  </dgm:cxnLst>
  <dgm:bg/>
  <dgm:whole/>
  <dgm:extLst>
    <a:ext uri="http://schemas.microsoft.com/office/drawing/2008/diagram">
      <dsp:dataModelExt xmlns:dsp="http://schemas.microsoft.com/office/drawing/2008/diagram" relId="rId34" minVer="http://schemas.openxmlformats.org/drawingml/2006/diagram"/>
    </a:ext>
  </dgm:extLst>
</dgm:dataModel>
</file>

<file path=xl/diagrams/data11.xml><?xml version="1.0" encoding="utf-8"?>
<dgm:dataModel xmlns:dgm="http://schemas.openxmlformats.org/drawingml/2006/diagram" xmlns:a="http://schemas.openxmlformats.org/drawingml/2006/main">
  <dgm:ptLst>
    <dgm:pt modelId="{B48E324A-A5CC-45DD-8B7B-981A6C4F8605}" type="doc">
      <dgm:prSet loTypeId="urn:microsoft.com/office/officeart/2005/8/layout/vList5" loCatId="list" qsTypeId="urn:microsoft.com/office/officeart/2005/8/quickstyle/simple4" qsCatId="simple" csTypeId="urn:microsoft.com/office/officeart/2005/8/colors/accent1_2" csCatId="accent1" phldr="1"/>
      <dgm:spPr/>
      <dgm:t>
        <a:bodyPr/>
        <a:lstStyle/>
        <a:p>
          <a:endParaRPr lang="en-GB"/>
        </a:p>
      </dgm:t>
    </dgm:pt>
    <dgm:pt modelId="{37D7D485-6AB9-408D-AB06-C5914401ACE6}">
      <dgm:prSet phldrT="[Text]" custT="1"/>
      <dgm:spPr/>
      <dgm:t>
        <a:bodyPr/>
        <a:lstStyle/>
        <a:p>
          <a:pPr algn="ctr"/>
          <a:r>
            <a:rPr lang="en-GB" sz="1400" b="1">
              <a:latin typeface="Arial Narrow" panose="020B0606020202030204" pitchFamily="34" charset="0"/>
            </a:rPr>
            <a:t>w(E)</a:t>
          </a:r>
        </a:p>
      </dgm:t>
    </dgm:pt>
    <dgm:pt modelId="{E79652EE-6F51-4771-8B19-139FB03B0390}" type="parTrans" cxnId="{4813C8C1-2DC9-457E-89D1-4127553C9C70}">
      <dgm:prSet/>
      <dgm:spPr/>
      <dgm:t>
        <a:bodyPr/>
        <a:lstStyle/>
        <a:p>
          <a:endParaRPr lang="en-GB"/>
        </a:p>
      </dgm:t>
    </dgm:pt>
    <dgm:pt modelId="{8010CB1A-BAEE-453B-8FD4-9137825BE2D2}" type="sibTrans" cxnId="{4813C8C1-2DC9-457E-89D1-4127553C9C70}">
      <dgm:prSet/>
      <dgm:spPr/>
      <dgm:t>
        <a:bodyPr/>
        <a:lstStyle/>
        <a:p>
          <a:endParaRPr lang="en-GB"/>
        </a:p>
      </dgm:t>
    </dgm:pt>
    <dgm:pt modelId="{86BEE35D-D120-41E3-9248-4106FBF5E020}">
      <dgm:prSet phldrT="[Text]" custT="1"/>
      <dgm:spPr/>
      <dgm:t>
        <a:bodyPr/>
        <a:lstStyle/>
        <a:p>
          <a:pPr algn="ctr"/>
          <a:r>
            <a:rPr lang="en-GB" sz="1400" b="1">
              <a:latin typeface="Arial Narrow" panose="020B0606020202030204" pitchFamily="34" charset="0"/>
              <a:cs typeface="Arial" panose="020B0604020202020204" pitchFamily="34" charset="0"/>
            </a:rPr>
            <a:t>r(E)</a:t>
          </a:r>
        </a:p>
      </dgm:t>
    </dgm:pt>
    <dgm:pt modelId="{AF46B55C-4F85-4A6C-A5DC-B0D88B98C58D}" type="parTrans" cxnId="{2DD93D40-8D80-420B-B77D-DEE96B7EFE52}">
      <dgm:prSet/>
      <dgm:spPr/>
      <dgm:t>
        <a:bodyPr/>
        <a:lstStyle/>
        <a:p>
          <a:endParaRPr lang="en-GB"/>
        </a:p>
      </dgm:t>
    </dgm:pt>
    <dgm:pt modelId="{48C2BBA1-8177-40C2-BC6F-7E61504C23AF}" type="sibTrans" cxnId="{2DD93D40-8D80-420B-B77D-DEE96B7EFE52}">
      <dgm:prSet/>
      <dgm:spPr/>
      <dgm:t>
        <a:bodyPr/>
        <a:lstStyle/>
        <a:p>
          <a:endParaRPr lang="en-GB"/>
        </a:p>
      </dgm:t>
    </dgm:pt>
    <dgm:pt modelId="{89E919B2-8B56-4817-92F2-3ED1F22A5B3B}">
      <dgm:prSet phldrT="[Text]" custT="1"/>
      <dgm:spPr/>
      <dgm:t>
        <a:bodyPr/>
        <a:lstStyle/>
        <a:p>
          <a:pPr algn="ctr"/>
          <a:r>
            <a:rPr lang="en-GB" sz="1400" b="1">
              <a:latin typeface="Arial Narrow" panose="020B0606020202030204" pitchFamily="34" charset="0"/>
              <a:cs typeface="Arial" panose="020B0604020202020204" pitchFamily="34" charset="0"/>
            </a:rPr>
            <a:t>WACC</a:t>
          </a:r>
        </a:p>
      </dgm:t>
    </dgm:pt>
    <dgm:pt modelId="{688430EF-8920-44FD-BB93-E73F413E585E}" type="parTrans" cxnId="{DB99C1DD-69C9-4179-92F2-7EBA4CCFAC53}">
      <dgm:prSet/>
      <dgm:spPr/>
      <dgm:t>
        <a:bodyPr/>
        <a:lstStyle/>
        <a:p>
          <a:endParaRPr lang="en-GB"/>
        </a:p>
      </dgm:t>
    </dgm:pt>
    <dgm:pt modelId="{60F6036A-16AB-47DA-AD6B-54A107E47A53}" type="sibTrans" cxnId="{DB99C1DD-69C9-4179-92F2-7EBA4CCFAC53}">
      <dgm:prSet/>
      <dgm:spPr/>
      <dgm:t>
        <a:bodyPr/>
        <a:lstStyle/>
        <a:p>
          <a:endParaRPr lang="en-GB"/>
        </a:p>
      </dgm:t>
    </dgm:pt>
    <dgm:pt modelId="{4716F729-FE0B-43D9-9E24-285E16FA4319}">
      <dgm:prSet phldrT="[Text]" custT="1"/>
      <dgm:spPr/>
      <dgm:t>
        <a:bodyPr/>
        <a:lstStyle/>
        <a:p>
          <a:pPr algn="ctr"/>
          <a:r>
            <a:rPr lang="en-GB" sz="1400" b="1">
              <a:latin typeface="Arial Narrow" panose="020B0606020202030204" pitchFamily="34" charset="0"/>
              <a:cs typeface="Arial" panose="020B0604020202020204" pitchFamily="34" charset="0"/>
            </a:rPr>
            <a:t>r(D)</a:t>
          </a:r>
        </a:p>
      </dgm:t>
    </dgm:pt>
    <dgm:pt modelId="{1FA339FC-D22C-49FA-A7FF-617519195437}" type="parTrans" cxnId="{C9C7EA0C-F884-4E38-A05D-FD47AF35B77C}">
      <dgm:prSet/>
      <dgm:spPr/>
      <dgm:t>
        <a:bodyPr/>
        <a:lstStyle/>
        <a:p>
          <a:endParaRPr lang="en-GB"/>
        </a:p>
      </dgm:t>
    </dgm:pt>
    <dgm:pt modelId="{680EC031-54AE-44A3-ADBA-9BC36F740D4D}" type="sibTrans" cxnId="{C9C7EA0C-F884-4E38-A05D-FD47AF35B77C}">
      <dgm:prSet/>
      <dgm:spPr/>
      <dgm:t>
        <a:bodyPr/>
        <a:lstStyle/>
        <a:p>
          <a:endParaRPr lang="en-GB"/>
        </a:p>
      </dgm:t>
    </dgm:pt>
    <dgm:pt modelId="{E4764096-E358-4862-AF94-B5E6F8A44A50}">
      <dgm:prSet phldrT="[Text]" custT="1"/>
      <dgm:spPr/>
      <dgm:t>
        <a:bodyPr/>
        <a:lstStyle/>
        <a:p>
          <a:pPr algn="ctr"/>
          <a:r>
            <a:rPr lang="en-GB" sz="1400" b="1">
              <a:latin typeface="Arial Narrow" panose="020B0606020202030204" pitchFamily="34" charset="0"/>
              <a:cs typeface="Arial" panose="020B0604020202020204" pitchFamily="34" charset="0"/>
            </a:rPr>
            <a:t>w(D)</a:t>
          </a:r>
        </a:p>
      </dgm:t>
    </dgm:pt>
    <dgm:pt modelId="{04CC07E6-B4C8-4E3F-89FA-20683ED9F169}" type="parTrans" cxnId="{DB2F5CFE-1720-4425-AC64-4ACE5E02EF07}">
      <dgm:prSet/>
      <dgm:spPr/>
      <dgm:t>
        <a:bodyPr/>
        <a:lstStyle/>
        <a:p>
          <a:endParaRPr lang="en-GB"/>
        </a:p>
      </dgm:t>
    </dgm:pt>
    <dgm:pt modelId="{08078535-F026-40E9-8F7A-1C716945DDA5}" type="sibTrans" cxnId="{DB2F5CFE-1720-4425-AC64-4ACE5E02EF07}">
      <dgm:prSet/>
      <dgm:spPr/>
      <dgm:t>
        <a:bodyPr/>
        <a:lstStyle/>
        <a:p>
          <a:endParaRPr lang="en-GB"/>
        </a:p>
      </dgm:t>
    </dgm:pt>
    <dgm:pt modelId="{9CC6A628-73B9-4EDF-92D8-D7093FA29F7E}">
      <dgm:prSet phldrT="[Text]" custT="1"/>
      <dgm:spPr/>
      <dgm:t>
        <a:bodyPr/>
        <a:lstStyle/>
        <a:p>
          <a:pPr algn="ctr"/>
          <a:r>
            <a:rPr lang="en-GB" sz="1400" b="1">
              <a:latin typeface="Arial Narrow" panose="020B0606020202030204" pitchFamily="34" charset="0"/>
              <a:cs typeface="Arial" panose="020B0604020202020204" pitchFamily="34" charset="0"/>
            </a:rPr>
            <a:t>(1-Tax)</a:t>
          </a:r>
        </a:p>
      </dgm:t>
    </dgm:pt>
    <dgm:pt modelId="{53CBA17C-4F6A-4DB4-B248-F4944082D500}" type="parTrans" cxnId="{BBFDE5DF-FD44-4D5C-AE3D-49FD3A7353E4}">
      <dgm:prSet/>
      <dgm:spPr/>
      <dgm:t>
        <a:bodyPr/>
        <a:lstStyle/>
        <a:p>
          <a:endParaRPr lang="en-GB"/>
        </a:p>
      </dgm:t>
    </dgm:pt>
    <dgm:pt modelId="{B9118350-6928-4959-92F9-F6093F4641DA}" type="sibTrans" cxnId="{BBFDE5DF-FD44-4D5C-AE3D-49FD3A7353E4}">
      <dgm:prSet/>
      <dgm:spPr/>
      <dgm:t>
        <a:bodyPr/>
        <a:lstStyle/>
        <a:p>
          <a:endParaRPr lang="en-GB"/>
        </a:p>
      </dgm:t>
    </dgm:pt>
    <dgm:pt modelId="{476DFD0E-8082-4F0D-B637-8A598D560E1B}">
      <dgm:prSet phldrT="[Text]" custT="1"/>
      <dgm:spPr/>
      <dgm:t>
        <a:bodyPr/>
        <a:lstStyle/>
        <a:p>
          <a:pPr algn="ctr"/>
          <a:r>
            <a:rPr lang="en-GB" sz="1400" b="1">
              <a:latin typeface="Arial Narrow" panose="020B0606020202030204" pitchFamily="34" charset="0"/>
            </a:rPr>
            <a:t>77.19%</a:t>
          </a:r>
        </a:p>
      </dgm:t>
    </dgm:pt>
    <dgm:pt modelId="{3B6BC5F0-C931-4005-B79F-63C38F4E34CD}" type="parTrans" cxnId="{2EF35D84-D59A-45E0-93BE-8CA0D2A3A3BC}">
      <dgm:prSet/>
      <dgm:spPr/>
      <dgm:t>
        <a:bodyPr/>
        <a:lstStyle/>
        <a:p>
          <a:endParaRPr lang="en-GB"/>
        </a:p>
      </dgm:t>
    </dgm:pt>
    <dgm:pt modelId="{F39BF85C-8AD0-4482-BCD1-ED50A5B5A928}" type="sibTrans" cxnId="{2EF35D84-D59A-45E0-93BE-8CA0D2A3A3BC}">
      <dgm:prSet/>
      <dgm:spPr/>
      <dgm:t>
        <a:bodyPr/>
        <a:lstStyle/>
        <a:p>
          <a:endParaRPr lang="en-GB"/>
        </a:p>
      </dgm:t>
    </dgm:pt>
    <dgm:pt modelId="{15BC608F-10B5-46FB-A951-5BF2C5471A5D}">
      <dgm:prSet phldrT="[Text]" custT="1"/>
      <dgm:spPr/>
      <dgm:t>
        <a:bodyPr/>
        <a:lstStyle/>
        <a:p>
          <a:pPr algn="ctr"/>
          <a:r>
            <a:rPr lang="en-GB" sz="1400" b="1">
              <a:latin typeface="Arial Narrow" panose="020B0606020202030204" pitchFamily="34" charset="0"/>
              <a:cs typeface="Arial" panose="020B0604020202020204" pitchFamily="34" charset="0"/>
            </a:rPr>
            <a:t>12.84%</a:t>
          </a:r>
        </a:p>
      </dgm:t>
    </dgm:pt>
    <dgm:pt modelId="{ACA7C74E-DA04-4EFD-B0A3-522DC61938FD}" type="parTrans" cxnId="{76C8EB0B-DC41-4EE5-9529-338F45F787FE}">
      <dgm:prSet/>
      <dgm:spPr/>
      <dgm:t>
        <a:bodyPr/>
        <a:lstStyle/>
        <a:p>
          <a:endParaRPr lang="en-GB"/>
        </a:p>
      </dgm:t>
    </dgm:pt>
    <dgm:pt modelId="{2406A55F-B0EE-439E-ADDD-475851E1B419}" type="sibTrans" cxnId="{76C8EB0B-DC41-4EE5-9529-338F45F787FE}">
      <dgm:prSet/>
      <dgm:spPr/>
      <dgm:t>
        <a:bodyPr/>
        <a:lstStyle/>
        <a:p>
          <a:endParaRPr lang="en-GB"/>
        </a:p>
      </dgm:t>
    </dgm:pt>
    <dgm:pt modelId="{0B5D7FE7-6F28-431C-B0B6-DC357166D9F6}">
      <dgm:prSet phldrT="[Text]" custT="1"/>
      <dgm:spPr/>
      <dgm:t>
        <a:bodyPr/>
        <a:lstStyle/>
        <a:p>
          <a:pPr algn="ctr"/>
          <a:r>
            <a:rPr lang="en-GB" sz="1400" b="1">
              <a:latin typeface="Arial Narrow" panose="020B0606020202030204" pitchFamily="34" charset="0"/>
              <a:cs typeface="Arial" panose="020B0604020202020204" pitchFamily="34" charset="0"/>
            </a:rPr>
            <a:t>22.81%</a:t>
          </a:r>
        </a:p>
      </dgm:t>
    </dgm:pt>
    <dgm:pt modelId="{A8368FCD-8194-4AF1-B9BF-BA98F0E17BBE}" type="parTrans" cxnId="{4360E9CF-4345-4BD3-AF1A-9FCAFB4E3F88}">
      <dgm:prSet/>
      <dgm:spPr/>
      <dgm:t>
        <a:bodyPr/>
        <a:lstStyle/>
        <a:p>
          <a:endParaRPr lang="en-GB"/>
        </a:p>
      </dgm:t>
    </dgm:pt>
    <dgm:pt modelId="{D63A561E-C05B-4A9C-8070-471CE147150C}" type="sibTrans" cxnId="{4360E9CF-4345-4BD3-AF1A-9FCAFB4E3F88}">
      <dgm:prSet/>
      <dgm:spPr/>
      <dgm:t>
        <a:bodyPr/>
        <a:lstStyle/>
        <a:p>
          <a:endParaRPr lang="en-GB"/>
        </a:p>
      </dgm:t>
    </dgm:pt>
    <dgm:pt modelId="{F6764642-10CF-4E0A-973C-7F8FC70E807D}">
      <dgm:prSet phldrT="[Text]" custT="1"/>
      <dgm:spPr/>
      <dgm:t>
        <a:bodyPr/>
        <a:lstStyle/>
        <a:p>
          <a:pPr algn="ctr"/>
          <a:r>
            <a:rPr lang="en-GB" sz="1400" b="1">
              <a:latin typeface="Arial Narrow" panose="020B0606020202030204" pitchFamily="34" charset="0"/>
              <a:cs typeface="Arial" panose="020B0604020202020204" pitchFamily="34" charset="0"/>
            </a:rPr>
            <a:t>6.42%</a:t>
          </a:r>
        </a:p>
      </dgm:t>
    </dgm:pt>
    <dgm:pt modelId="{B3DF79E7-2EB0-4176-BDFA-4D70CD4C7C8E}" type="parTrans" cxnId="{EB387B84-4789-48BC-89C8-35BC60A5E47D}">
      <dgm:prSet/>
      <dgm:spPr/>
      <dgm:t>
        <a:bodyPr/>
        <a:lstStyle/>
        <a:p>
          <a:endParaRPr lang="en-GB"/>
        </a:p>
      </dgm:t>
    </dgm:pt>
    <dgm:pt modelId="{EC0BFA30-9162-4F75-A0DF-BB587E6F3157}" type="sibTrans" cxnId="{EB387B84-4789-48BC-89C8-35BC60A5E47D}">
      <dgm:prSet/>
      <dgm:spPr/>
      <dgm:t>
        <a:bodyPr/>
        <a:lstStyle/>
        <a:p>
          <a:endParaRPr lang="en-GB"/>
        </a:p>
      </dgm:t>
    </dgm:pt>
    <dgm:pt modelId="{1197D5E7-A82F-402F-B1EB-18136E0123EC}">
      <dgm:prSet phldrT="[Text]" custT="1"/>
      <dgm:spPr/>
      <dgm:t>
        <a:bodyPr/>
        <a:lstStyle/>
        <a:p>
          <a:pPr algn="ctr"/>
          <a:r>
            <a:rPr lang="en-GB" sz="1400" b="1">
              <a:latin typeface="Arial Narrow" panose="020B0606020202030204" pitchFamily="34" charset="0"/>
              <a:cs typeface="Arial" panose="020B0604020202020204" pitchFamily="34" charset="0"/>
            </a:rPr>
            <a:t>56.50%</a:t>
          </a:r>
        </a:p>
      </dgm:t>
    </dgm:pt>
    <dgm:pt modelId="{A0837123-7F3F-4F29-8327-D5F0D41A5B7B}" type="parTrans" cxnId="{80B3878D-502F-4FAA-B1E4-B3B0FEBF2EC3}">
      <dgm:prSet/>
      <dgm:spPr/>
      <dgm:t>
        <a:bodyPr/>
        <a:lstStyle/>
        <a:p>
          <a:endParaRPr lang="en-GB"/>
        </a:p>
      </dgm:t>
    </dgm:pt>
    <dgm:pt modelId="{D6D866F9-BEEC-438A-A2A6-2882ED1D8A21}" type="sibTrans" cxnId="{80B3878D-502F-4FAA-B1E4-B3B0FEBF2EC3}">
      <dgm:prSet/>
      <dgm:spPr/>
      <dgm:t>
        <a:bodyPr/>
        <a:lstStyle/>
        <a:p>
          <a:endParaRPr lang="en-GB"/>
        </a:p>
      </dgm:t>
    </dgm:pt>
    <dgm:pt modelId="{A8D3E0D3-8235-4935-8E76-7290F456CCED}">
      <dgm:prSet phldrT="[Text]" custT="1"/>
      <dgm:spPr/>
      <dgm:t>
        <a:bodyPr/>
        <a:lstStyle/>
        <a:p>
          <a:pPr algn="ctr"/>
          <a:r>
            <a:rPr lang="en-GB" sz="1400" b="1">
              <a:latin typeface="Arial Narrow" panose="020B0606020202030204" pitchFamily="34" charset="0"/>
              <a:cs typeface="Arial" panose="020B0604020202020204" pitchFamily="34" charset="0"/>
            </a:rPr>
            <a:t>10.74%</a:t>
          </a:r>
        </a:p>
      </dgm:t>
    </dgm:pt>
    <dgm:pt modelId="{0CE32300-A3E1-46F5-B525-B133A0CF5E72}" type="parTrans" cxnId="{40B98ED0-6B03-4697-BAA6-C8E0D5477736}">
      <dgm:prSet/>
      <dgm:spPr/>
      <dgm:t>
        <a:bodyPr/>
        <a:lstStyle/>
        <a:p>
          <a:endParaRPr lang="en-GB"/>
        </a:p>
      </dgm:t>
    </dgm:pt>
    <dgm:pt modelId="{9FEA775A-2A65-4D5E-9E1C-813A31A89A98}" type="sibTrans" cxnId="{40B98ED0-6B03-4697-BAA6-C8E0D5477736}">
      <dgm:prSet/>
      <dgm:spPr/>
      <dgm:t>
        <a:bodyPr/>
        <a:lstStyle/>
        <a:p>
          <a:endParaRPr lang="en-GB"/>
        </a:p>
      </dgm:t>
    </dgm:pt>
    <dgm:pt modelId="{696AE7B8-5764-468F-8CE2-923A902C030F}" type="pres">
      <dgm:prSet presAssocID="{B48E324A-A5CC-45DD-8B7B-981A6C4F8605}" presName="Name0" presStyleCnt="0">
        <dgm:presLayoutVars>
          <dgm:dir/>
          <dgm:animLvl val="lvl"/>
          <dgm:resizeHandles val="exact"/>
        </dgm:presLayoutVars>
      </dgm:prSet>
      <dgm:spPr/>
      <dgm:t>
        <a:bodyPr/>
        <a:lstStyle/>
        <a:p>
          <a:endParaRPr lang="en-GB"/>
        </a:p>
      </dgm:t>
    </dgm:pt>
    <dgm:pt modelId="{C61D1AA7-D19A-47B8-9302-51BD6B661056}" type="pres">
      <dgm:prSet presAssocID="{37D7D485-6AB9-408D-AB06-C5914401ACE6}" presName="linNode" presStyleCnt="0"/>
      <dgm:spPr/>
      <dgm:t>
        <a:bodyPr/>
        <a:lstStyle/>
        <a:p>
          <a:endParaRPr lang="en-GB"/>
        </a:p>
      </dgm:t>
    </dgm:pt>
    <dgm:pt modelId="{27EABA23-23A6-4F92-A9A2-62A13E8AA37F}" type="pres">
      <dgm:prSet presAssocID="{37D7D485-6AB9-408D-AB06-C5914401ACE6}" presName="parentText" presStyleLbl="node1" presStyleIdx="0" presStyleCnt="6">
        <dgm:presLayoutVars>
          <dgm:chMax val="1"/>
          <dgm:bulletEnabled val="1"/>
        </dgm:presLayoutVars>
      </dgm:prSet>
      <dgm:spPr/>
      <dgm:t>
        <a:bodyPr/>
        <a:lstStyle/>
        <a:p>
          <a:endParaRPr lang="en-GB"/>
        </a:p>
      </dgm:t>
    </dgm:pt>
    <dgm:pt modelId="{23E4A370-3333-40EA-8D41-F57577F7480E}" type="pres">
      <dgm:prSet presAssocID="{37D7D485-6AB9-408D-AB06-C5914401ACE6}" presName="descendantText" presStyleLbl="alignAccFollowNode1" presStyleIdx="0" presStyleCnt="6">
        <dgm:presLayoutVars>
          <dgm:bulletEnabled val="1"/>
        </dgm:presLayoutVars>
      </dgm:prSet>
      <dgm:spPr/>
      <dgm:t>
        <a:bodyPr/>
        <a:lstStyle/>
        <a:p>
          <a:endParaRPr lang="en-GB"/>
        </a:p>
      </dgm:t>
    </dgm:pt>
    <dgm:pt modelId="{A69D34D6-D436-4BC3-9A99-EF2492A53FAE}" type="pres">
      <dgm:prSet presAssocID="{8010CB1A-BAEE-453B-8FD4-9137825BE2D2}" presName="sp" presStyleCnt="0"/>
      <dgm:spPr/>
      <dgm:t>
        <a:bodyPr/>
        <a:lstStyle/>
        <a:p>
          <a:endParaRPr lang="en-GB"/>
        </a:p>
      </dgm:t>
    </dgm:pt>
    <dgm:pt modelId="{8E07FDD1-A08F-4C6A-B215-31CF2112677D}" type="pres">
      <dgm:prSet presAssocID="{86BEE35D-D120-41E3-9248-4106FBF5E020}" presName="linNode" presStyleCnt="0"/>
      <dgm:spPr/>
      <dgm:t>
        <a:bodyPr/>
        <a:lstStyle/>
        <a:p>
          <a:endParaRPr lang="en-GB"/>
        </a:p>
      </dgm:t>
    </dgm:pt>
    <dgm:pt modelId="{DF10103C-AFE1-41DF-A57F-669EE795D604}" type="pres">
      <dgm:prSet presAssocID="{86BEE35D-D120-41E3-9248-4106FBF5E020}" presName="parentText" presStyleLbl="node1" presStyleIdx="1" presStyleCnt="6">
        <dgm:presLayoutVars>
          <dgm:chMax val="1"/>
          <dgm:bulletEnabled val="1"/>
        </dgm:presLayoutVars>
      </dgm:prSet>
      <dgm:spPr/>
      <dgm:t>
        <a:bodyPr/>
        <a:lstStyle/>
        <a:p>
          <a:endParaRPr lang="en-GB"/>
        </a:p>
      </dgm:t>
    </dgm:pt>
    <dgm:pt modelId="{0DCBEF52-1C3D-406B-BF6F-6E73117B06C6}" type="pres">
      <dgm:prSet presAssocID="{86BEE35D-D120-41E3-9248-4106FBF5E020}" presName="descendantText" presStyleLbl="alignAccFollowNode1" presStyleIdx="1" presStyleCnt="6">
        <dgm:presLayoutVars>
          <dgm:bulletEnabled val="1"/>
        </dgm:presLayoutVars>
      </dgm:prSet>
      <dgm:spPr/>
      <dgm:t>
        <a:bodyPr/>
        <a:lstStyle/>
        <a:p>
          <a:endParaRPr lang="en-GB"/>
        </a:p>
      </dgm:t>
    </dgm:pt>
    <dgm:pt modelId="{BF6E5644-234C-4278-BA09-6B95E7407452}" type="pres">
      <dgm:prSet presAssocID="{48C2BBA1-8177-40C2-BC6F-7E61504C23AF}" presName="sp" presStyleCnt="0"/>
      <dgm:spPr/>
      <dgm:t>
        <a:bodyPr/>
        <a:lstStyle/>
        <a:p>
          <a:endParaRPr lang="en-GB"/>
        </a:p>
      </dgm:t>
    </dgm:pt>
    <dgm:pt modelId="{0F1CB815-ACA9-4CAC-B24B-DA8D55F9F9BF}" type="pres">
      <dgm:prSet presAssocID="{E4764096-E358-4862-AF94-B5E6F8A44A50}" presName="linNode" presStyleCnt="0"/>
      <dgm:spPr/>
      <dgm:t>
        <a:bodyPr/>
        <a:lstStyle/>
        <a:p>
          <a:endParaRPr lang="en-GB"/>
        </a:p>
      </dgm:t>
    </dgm:pt>
    <dgm:pt modelId="{90027A13-562F-4FC2-813C-F7506CF33743}" type="pres">
      <dgm:prSet presAssocID="{E4764096-E358-4862-AF94-B5E6F8A44A50}" presName="parentText" presStyleLbl="node1" presStyleIdx="2" presStyleCnt="6">
        <dgm:presLayoutVars>
          <dgm:chMax val="1"/>
          <dgm:bulletEnabled val="1"/>
        </dgm:presLayoutVars>
      </dgm:prSet>
      <dgm:spPr/>
      <dgm:t>
        <a:bodyPr/>
        <a:lstStyle/>
        <a:p>
          <a:endParaRPr lang="en-GB"/>
        </a:p>
      </dgm:t>
    </dgm:pt>
    <dgm:pt modelId="{57A7C3B0-D08D-4320-833C-EC0B530EB781}" type="pres">
      <dgm:prSet presAssocID="{E4764096-E358-4862-AF94-B5E6F8A44A50}" presName="descendantText" presStyleLbl="alignAccFollowNode1" presStyleIdx="2" presStyleCnt="6">
        <dgm:presLayoutVars>
          <dgm:bulletEnabled val="1"/>
        </dgm:presLayoutVars>
      </dgm:prSet>
      <dgm:spPr/>
      <dgm:t>
        <a:bodyPr/>
        <a:lstStyle/>
        <a:p>
          <a:endParaRPr lang="en-GB"/>
        </a:p>
      </dgm:t>
    </dgm:pt>
    <dgm:pt modelId="{8DADF144-046A-46C8-9A85-E338274E45F3}" type="pres">
      <dgm:prSet presAssocID="{08078535-F026-40E9-8F7A-1C716945DDA5}" presName="sp" presStyleCnt="0"/>
      <dgm:spPr/>
      <dgm:t>
        <a:bodyPr/>
        <a:lstStyle/>
        <a:p>
          <a:endParaRPr lang="en-GB"/>
        </a:p>
      </dgm:t>
    </dgm:pt>
    <dgm:pt modelId="{85428CBB-AD39-4764-BF49-2179F4862233}" type="pres">
      <dgm:prSet presAssocID="{4716F729-FE0B-43D9-9E24-285E16FA4319}" presName="linNode" presStyleCnt="0"/>
      <dgm:spPr/>
      <dgm:t>
        <a:bodyPr/>
        <a:lstStyle/>
        <a:p>
          <a:endParaRPr lang="en-GB"/>
        </a:p>
      </dgm:t>
    </dgm:pt>
    <dgm:pt modelId="{7EDA3FFD-82D3-4EDF-969C-09F0E228E10B}" type="pres">
      <dgm:prSet presAssocID="{4716F729-FE0B-43D9-9E24-285E16FA4319}" presName="parentText" presStyleLbl="node1" presStyleIdx="3" presStyleCnt="6">
        <dgm:presLayoutVars>
          <dgm:chMax val="1"/>
          <dgm:bulletEnabled val="1"/>
        </dgm:presLayoutVars>
      </dgm:prSet>
      <dgm:spPr/>
      <dgm:t>
        <a:bodyPr/>
        <a:lstStyle/>
        <a:p>
          <a:endParaRPr lang="en-GB"/>
        </a:p>
      </dgm:t>
    </dgm:pt>
    <dgm:pt modelId="{BBB230B8-7AC9-4251-8E03-7228A1A4AC13}" type="pres">
      <dgm:prSet presAssocID="{4716F729-FE0B-43D9-9E24-285E16FA4319}" presName="descendantText" presStyleLbl="alignAccFollowNode1" presStyleIdx="3" presStyleCnt="6">
        <dgm:presLayoutVars>
          <dgm:bulletEnabled val="1"/>
        </dgm:presLayoutVars>
      </dgm:prSet>
      <dgm:spPr/>
      <dgm:t>
        <a:bodyPr/>
        <a:lstStyle/>
        <a:p>
          <a:endParaRPr lang="en-GB"/>
        </a:p>
      </dgm:t>
    </dgm:pt>
    <dgm:pt modelId="{9357C8CD-A3BF-4508-A9E0-06C9A35223B4}" type="pres">
      <dgm:prSet presAssocID="{680EC031-54AE-44A3-ADBA-9BC36F740D4D}" presName="sp" presStyleCnt="0"/>
      <dgm:spPr/>
      <dgm:t>
        <a:bodyPr/>
        <a:lstStyle/>
        <a:p>
          <a:endParaRPr lang="en-GB"/>
        </a:p>
      </dgm:t>
    </dgm:pt>
    <dgm:pt modelId="{1B527499-1135-468E-B742-02E46EB40D02}" type="pres">
      <dgm:prSet presAssocID="{9CC6A628-73B9-4EDF-92D8-D7093FA29F7E}" presName="linNode" presStyleCnt="0"/>
      <dgm:spPr/>
      <dgm:t>
        <a:bodyPr/>
        <a:lstStyle/>
        <a:p>
          <a:endParaRPr lang="en-GB"/>
        </a:p>
      </dgm:t>
    </dgm:pt>
    <dgm:pt modelId="{F005B299-6931-4832-8F8D-CBA61D42C4AE}" type="pres">
      <dgm:prSet presAssocID="{9CC6A628-73B9-4EDF-92D8-D7093FA29F7E}" presName="parentText" presStyleLbl="node1" presStyleIdx="4" presStyleCnt="6">
        <dgm:presLayoutVars>
          <dgm:chMax val="1"/>
          <dgm:bulletEnabled val="1"/>
        </dgm:presLayoutVars>
      </dgm:prSet>
      <dgm:spPr/>
      <dgm:t>
        <a:bodyPr/>
        <a:lstStyle/>
        <a:p>
          <a:endParaRPr lang="en-GB"/>
        </a:p>
      </dgm:t>
    </dgm:pt>
    <dgm:pt modelId="{B47B7DE5-696B-4FC5-8DF0-8B9049C7ABE2}" type="pres">
      <dgm:prSet presAssocID="{9CC6A628-73B9-4EDF-92D8-D7093FA29F7E}" presName="descendantText" presStyleLbl="alignAccFollowNode1" presStyleIdx="4" presStyleCnt="6">
        <dgm:presLayoutVars>
          <dgm:bulletEnabled val="1"/>
        </dgm:presLayoutVars>
      </dgm:prSet>
      <dgm:spPr/>
      <dgm:t>
        <a:bodyPr/>
        <a:lstStyle/>
        <a:p>
          <a:endParaRPr lang="en-GB"/>
        </a:p>
      </dgm:t>
    </dgm:pt>
    <dgm:pt modelId="{15FEADB7-EB00-4FD7-B84F-013282141D9A}" type="pres">
      <dgm:prSet presAssocID="{B9118350-6928-4959-92F9-F6093F4641DA}" presName="sp" presStyleCnt="0"/>
      <dgm:spPr/>
      <dgm:t>
        <a:bodyPr/>
        <a:lstStyle/>
        <a:p>
          <a:endParaRPr lang="en-GB"/>
        </a:p>
      </dgm:t>
    </dgm:pt>
    <dgm:pt modelId="{407AC71A-1BCF-41DB-A18B-9D3396340DF5}" type="pres">
      <dgm:prSet presAssocID="{89E919B2-8B56-4817-92F2-3ED1F22A5B3B}" presName="linNode" presStyleCnt="0"/>
      <dgm:spPr/>
      <dgm:t>
        <a:bodyPr/>
        <a:lstStyle/>
        <a:p>
          <a:endParaRPr lang="en-GB"/>
        </a:p>
      </dgm:t>
    </dgm:pt>
    <dgm:pt modelId="{EB2A9DD8-EE79-4E45-8819-42A4E6D9628F}" type="pres">
      <dgm:prSet presAssocID="{89E919B2-8B56-4817-92F2-3ED1F22A5B3B}" presName="parentText" presStyleLbl="node1" presStyleIdx="5" presStyleCnt="6">
        <dgm:presLayoutVars>
          <dgm:chMax val="1"/>
          <dgm:bulletEnabled val="1"/>
        </dgm:presLayoutVars>
      </dgm:prSet>
      <dgm:spPr/>
      <dgm:t>
        <a:bodyPr/>
        <a:lstStyle/>
        <a:p>
          <a:endParaRPr lang="en-GB"/>
        </a:p>
      </dgm:t>
    </dgm:pt>
    <dgm:pt modelId="{7BE0EF69-D777-4DD9-881E-2D60B86FF0E7}" type="pres">
      <dgm:prSet presAssocID="{89E919B2-8B56-4817-92F2-3ED1F22A5B3B}" presName="descendantText" presStyleLbl="alignAccFollowNode1" presStyleIdx="5" presStyleCnt="6">
        <dgm:presLayoutVars>
          <dgm:bulletEnabled val="1"/>
        </dgm:presLayoutVars>
      </dgm:prSet>
      <dgm:spPr/>
      <dgm:t>
        <a:bodyPr/>
        <a:lstStyle/>
        <a:p>
          <a:endParaRPr lang="en-GB"/>
        </a:p>
      </dgm:t>
    </dgm:pt>
  </dgm:ptLst>
  <dgm:cxnLst>
    <dgm:cxn modelId="{40B98ED0-6B03-4697-BAA6-C8E0D5477736}" srcId="{89E919B2-8B56-4817-92F2-3ED1F22A5B3B}" destId="{A8D3E0D3-8235-4935-8E76-7290F456CCED}" srcOrd="0" destOrd="0" parTransId="{0CE32300-A3E1-46F5-B525-B133A0CF5E72}" sibTransId="{9FEA775A-2A65-4D5E-9E1C-813A31A89A98}"/>
    <dgm:cxn modelId="{2EF35D84-D59A-45E0-93BE-8CA0D2A3A3BC}" srcId="{37D7D485-6AB9-408D-AB06-C5914401ACE6}" destId="{476DFD0E-8082-4F0D-B637-8A598D560E1B}" srcOrd="0" destOrd="0" parTransId="{3B6BC5F0-C931-4005-B79F-63C38F4E34CD}" sibTransId="{F39BF85C-8AD0-4482-BCD1-ED50A5B5A928}"/>
    <dgm:cxn modelId="{7648A917-AC16-4D3D-A803-8D82C9FD8A0C}" type="presOf" srcId="{37D7D485-6AB9-408D-AB06-C5914401ACE6}" destId="{27EABA23-23A6-4F92-A9A2-62A13E8AA37F}" srcOrd="0" destOrd="0" presId="urn:microsoft.com/office/officeart/2005/8/layout/vList5"/>
    <dgm:cxn modelId="{DB2F5CFE-1720-4425-AC64-4ACE5E02EF07}" srcId="{B48E324A-A5CC-45DD-8B7B-981A6C4F8605}" destId="{E4764096-E358-4862-AF94-B5E6F8A44A50}" srcOrd="2" destOrd="0" parTransId="{04CC07E6-B4C8-4E3F-89FA-20683ED9F169}" sibTransId="{08078535-F026-40E9-8F7A-1C716945DDA5}"/>
    <dgm:cxn modelId="{BBFDE5DF-FD44-4D5C-AE3D-49FD3A7353E4}" srcId="{B48E324A-A5CC-45DD-8B7B-981A6C4F8605}" destId="{9CC6A628-73B9-4EDF-92D8-D7093FA29F7E}" srcOrd="4" destOrd="0" parTransId="{53CBA17C-4F6A-4DB4-B248-F4944082D500}" sibTransId="{B9118350-6928-4959-92F9-F6093F4641DA}"/>
    <dgm:cxn modelId="{76C8EB0B-DC41-4EE5-9529-338F45F787FE}" srcId="{86BEE35D-D120-41E3-9248-4106FBF5E020}" destId="{15BC608F-10B5-46FB-A951-5BF2C5471A5D}" srcOrd="0" destOrd="0" parTransId="{ACA7C74E-DA04-4EFD-B0A3-522DC61938FD}" sibTransId="{2406A55F-B0EE-439E-ADDD-475851E1B419}"/>
    <dgm:cxn modelId="{DB99C1DD-69C9-4179-92F2-7EBA4CCFAC53}" srcId="{B48E324A-A5CC-45DD-8B7B-981A6C4F8605}" destId="{89E919B2-8B56-4817-92F2-3ED1F22A5B3B}" srcOrd="5" destOrd="0" parTransId="{688430EF-8920-44FD-BB93-E73F413E585E}" sibTransId="{60F6036A-16AB-47DA-AD6B-54A107E47A53}"/>
    <dgm:cxn modelId="{4813C8C1-2DC9-457E-89D1-4127553C9C70}" srcId="{B48E324A-A5CC-45DD-8B7B-981A6C4F8605}" destId="{37D7D485-6AB9-408D-AB06-C5914401ACE6}" srcOrd="0" destOrd="0" parTransId="{E79652EE-6F51-4771-8B19-139FB03B0390}" sibTransId="{8010CB1A-BAEE-453B-8FD4-9137825BE2D2}"/>
    <dgm:cxn modelId="{C9C7EA0C-F884-4E38-A05D-FD47AF35B77C}" srcId="{B48E324A-A5CC-45DD-8B7B-981A6C4F8605}" destId="{4716F729-FE0B-43D9-9E24-285E16FA4319}" srcOrd="3" destOrd="0" parTransId="{1FA339FC-D22C-49FA-A7FF-617519195437}" sibTransId="{680EC031-54AE-44A3-ADBA-9BC36F740D4D}"/>
    <dgm:cxn modelId="{F5A0AE5C-0A3E-4493-A456-2ABD2A040C42}" type="presOf" srcId="{F6764642-10CF-4E0A-973C-7F8FC70E807D}" destId="{BBB230B8-7AC9-4251-8E03-7228A1A4AC13}" srcOrd="0" destOrd="0" presId="urn:microsoft.com/office/officeart/2005/8/layout/vList5"/>
    <dgm:cxn modelId="{2CE6B707-C250-41AE-B768-68D1039297F3}" type="presOf" srcId="{E4764096-E358-4862-AF94-B5E6F8A44A50}" destId="{90027A13-562F-4FC2-813C-F7506CF33743}" srcOrd="0" destOrd="0" presId="urn:microsoft.com/office/officeart/2005/8/layout/vList5"/>
    <dgm:cxn modelId="{048267F9-F1D4-4148-9F48-0DE355614564}" type="presOf" srcId="{476DFD0E-8082-4F0D-B637-8A598D560E1B}" destId="{23E4A370-3333-40EA-8D41-F57577F7480E}" srcOrd="0" destOrd="0" presId="urn:microsoft.com/office/officeart/2005/8/layout/vList5"/>
    <dgm:cxn modelId="{822D2E34-517E-4921-9219-A921FCD21588}" type="presOf" srcId="{89E919B2-8B56-4817-92F2-3ED1F22A5B3B}" destId="{EB2A9DD8-EE79-4E45-8819-42A4E6D9628F}" srcOrd="0" destOrd="0" presId="urn:microsoft.com/office/officeart/2005/8/layout/vList5"/>
    <dgm:cxn modelId="{EB387B84-4789-48BC-89C8-35BC60A5E47D}" srcId="{4716F729-FE0B-43D9-9E24-285E16FA4319}" destId="{F6764642-10CF-4E0A-973C-7F8FC70E807D}" srcOrd="0" destOrd="0" parTransId="{B3DF79E7-2EB0-4176-BDFA-4D70CD4C7C8E}" sibTransId="{EC0BFA30-9162-4F75-A0DF-BB587E6F3157}"/>
    <dgm:cxn modelId="{7E6DFC2B-B5B7-4768-B713-273640E453EB}" type="presOf" srcId="{A8D3E0D3-8235-4935-8E76-7290F456CCED}" destId="{7BE0EF69-D777-4DD9-881E-2D60B86FF0E7}" srcOrd="0" destOrd="0" presId="urn:microsoft.com/office/officeart/2005/8/layout/vList5"/>
    <dgm:cxn modelId="{70CFE22E-B6AC-4ED4-92E5-224A1BE77B65}" type="presOf" srcId="{B48E324A-A5CC-45DD-8B7B-981A6C4F8605}" destId="{696AE7B8-5764-468F-8CE2-923A902C030F}" srcOrd="0" destOrd="0" presId="urn:microsoft.com/office/officeart/2005/8/layout/vList5"/>
    <dgm:cxn modelId="{2DD93D40-8D80-420B-B77D-DEE96B7EFE52}" srcId="{B48E324A-A5CC-45DD-8B7B-981A6C4F8605}" destId="{86BEE35D-D120-41E3-9248-4106FBF5E020}" srcOrd="1" destOrd="0" parTransId="{AF46B55C-4F85-4A6C-A5DC-B0D88B98C58D}" sibTransId="{48C2BBA1-8177-40C2-BC6F-7E61504C23AF}"/>
    <dgm:cxn modelId="{4360E9CF-4345-4BD3-AF1A-9FCAFB4E3F88}" srcId="{E4764096-E358-4862-AF94-B5E6F8A44A50}" destId="{0B5D7FE7-6F28-431C-B0B6-DC357166D9F6}" srcOrd="0" destOrd="0" parTransId="{A8368FCD-8194-4AF1-B9BF-BA98F0E17BBE}" sibTransId="{D63A561E-C05B-4A9C-8070-471CE147150C}"/>
    <dgm:cxn modelId="{039CD159-303B-407E-81D6-68E0B73D8EE7}" type="presOf" srcId="{15BC608F-10B5-46FB-A951-5BF2C5471A5D}" destId="{0DCBEF52-1C3D-406B-BF6F-6E73117B06C6}" srcOrd="0" destOrd="0" presId="urn:microsoft.com/office/officeart/2005/8/layout/vList5"/>
    <dgm:cxn modelId="{80B3878D-502F-4FAA-B1E4-B3B0FEBF2EC3}" srcId="{9CC6A628-73B9-4EDF-92D8-D7093FA29F7E}" destId="{1197D5E7-A82F-402F-B1EB-18136E0123EC}" srcOrd="0" destOrd="0" parTransId="{A0837123-7F3F-4F29-8327-D5F0D41A5B7B}" sibTransId="{D6D866F9-BEEC-438A-A2A6-2882ED1D8A21}"/>
    <dgm:cxn modelId="{8CE1CE12-D8D1-4943-B78C-CA33845192B2}" type="presOf" srcId="{86BEE35D-D120-41E3-9248-4106FBF5E020}" destId="{DF10103C-AFE1-41DF-A57F-669EE795D604}" srcOrd="0" destOrd="0" presId="urn:microsoft.com/office/officeart/2005/8/layout/vList5"/>
    <dgm:cxn modelId="{32035949-B416-4D09-80BD-5954D48C0E2E}" type="presOf" srcId="{0B5D7FE7-6F28-431C-B0B6-DC357166D9F6}" destId="{57A7C3B0-D08D-4320-833C-EC0B530EB781}" srcOrd="0" destOrd="0" presId="urn:microsoft.com/office/officeart/2005/8/layout/vList5"/>
    <dgm:cxn modelId="{5251F6B4-443A-4815-AB70-5521429590AE}" type="presOf" srcId="{1197D5E7-A82F-402F-B1EB-18136E0123EC}" destId="{B47B7DE5-696B-4FC5-8DF0-8B9049C7ABE2}" srcOrd="0" destOrd="0" presId="urn:microsoft.com/office/officeart/2005/8/layout/vList5"/>
    <dgm:cxn modelId="{5D3C6791-288B-4796-83B8-AB0CA518F8DA}" type="presOf" srcId="{4716F729-FE0B-43D9-9E24-285E16FA4319}" destId="{7EDA3FFD-82D3-4EDF-969C-09F0E228E10B}" srcOrd="0" destOrd="0" presId="urn:microsoft.com/office/officeart/2005/8/layout/vList5"/>
    <dgm:cxn modelId="{FD54177E-B590-4518-AC79-578E92C76749}" type="presOf" srcId="{9CC6A628-73B9-4EDF-92D8-D7093FA29F7E}" destId="{F005B299-6931-4832-8F8D-CBA61D42C4AE}" srcOrd="0" destOrd="0" presId="urn:microsoft.com/office/officeart/2005/8/layout/vList5"/>
    <dgm:cxn modelId="{CEBB0FCA-4FE5-42B2-B8BE-45FA9FD4D2F4}" type="presParOf" srcId="{696AE7B8-5764-468F-8CE2-923A902C030F}" destId="{C61D1AA7-D19A-47B8-9302-51BD6B661056}" srcOrd="0" destOrd="0" presId="urn:microsoft.com/office/officeart/2005/8/layout/vList5"/>
    <dgm:cxn modelId="{F903AE0C-2BF8-4706-83C2-2C27AB97417D}" type="presParOf" srcId="{C61D1AA7-D19A-47B8-9302-51BD6B661056}" destId="{27EABA23-23A6-4F92-A9A2-62A13E8AA37F}" srcOrd="0" destOrd="0" presId="urn:microsoft.com/office/officeart/2005/8/layout/vList5"/>
    <dgm:cxn modelId="{D71A8AA3-8524-4569-9133-72052B04B8C5}" type="presParOf" srcId="{C61D1AA7-D19A-47B8-9302-51BD6B661056}" destId="{23E4A370-3333-40EA-8D41-F57577F7480E}" srcOrd="1" destOrd="0" presId="urn:microsoft.com/office/officeart/2005/8/layout/vList5"/>
    <dgm:cxn modelId="{C7755179-6D36-4AC5-9C44-69D6E248182C}" type="presParOf" srcId="{696AE7B8-5764-468F-8CE2-923A902C030F}" destId="{A69D34D6-D436-4BC3-9A99-EF2492A53FAE}" srcOrd="1" destOrd="0" presId="urn:microsoft.com/office/officeart/2005/8/layout/vList5"/>
    <dgm:cxn modelId="{B54B5C76-7156-48D7-AECB-6B78EE5E8623}" type="presParOf" srcId="{696AE7B8-5764-468F-8CE2-923A902C030F}" destId="{8E07FDD1-A08F-4C6A-B215-31CF2112677D}" srcOrd="2" destOrd="0" presId="urn:microsoft.com/office/officeart/2005/8/layout/vList5"/>
    <dgm:cxn modelId="{3E3CDA07-9B7F-4BF3-B5FB-C958660FFC9B}" type="presParOf" srcId="{8E07FDD1-A08F-4C6A-B215-31CF2112677D}" destId="{DF10103C-AFE1-41DF-A57F-669EE795D604}" srcOrd="0" destOrd="0" presId="urn:microsoft.com/office/officeart/2005/8/layout/vList5"/>
    <dgm:cxn modelId="{E5CF2C89-4FCA-48AF-9809-37828322C10F}" type="presParOf" srcId="{8E07FDD1-A08F-4C6A-B215-31CF2112677D}" destId="{0DCBEF52-1C3D-406B-BF6F-6E73117B06C6}" srcOrd="1" destOrd="0" presId="urn:microsoft.com/office/officeart/2005/8/layout/vList5"/>
    <dgm:cxn modelId="{BD9F4904-BE75-4FD2-A14E-646BD48573F5}" type="presParOf" srcId="{696AE7B8-5764-468F-8CE2-923A902C030F}" destId="{BF6E5644-234C-4278-BA09-6B95E7407452}" srcOrd="3" destOrd="0" presId="urn:microsoft.com/office/officeart/2005/8/layout/vList5"/>
    <dgm:cxn modelId="{CF4B8221-4B05-496C-97D5-CEA3205E91B0}" type="presParOf" srcId="{696AE7B8-5764-468F-8CE2-923A902C030F}" destId="{0F1CB815-ACA9-4CAC-B24B-DA8D55F9F9BF}" srcOrd="4" destOrd="0" presId="urn:microsoft.com/office/officeart/2005/8/layout/vList5"/>
    <dgm:cxn modelId="{72DCA53F-134B-4C38-9F30-369EE8D9B158}" type="presParOf" srcId="{0F1CB815-ACA9-4CAC-B24B-DA8D55F9F9BF}" destId="{90027A13-562F-4FC2-813C-F7506CF33743}" srcOrd="0" destOrd="0" presId="urn:microsoft.com/office/officeart/2005/8/layout/vList5"/>
    <dgm:cxn modelId="{7EFCC10B-B582-4932-AD1D-27ACF69FB886}" type="presParOf" srcId="{0F1CB815-ACA9-4CAC-B24B-DA8D55F9F9BF}" destId="{57A7C3B0-D08D-4320-833C-EC0B530EB781}" srcOrd="1" destOrd="0" presId="urn:microsoft.com/office/officeart/2005/8/layout/vList5"/>
    <dgm:cxn modelId="{ABCF3FE0-67D9-463A-A21E-DB870BF1BA98}" type="presParOf" srcId="{696AE7B8-5764-468F-8CE2-923A902C030F}" destId="{8DADF144-046A-46C8-9A85-E338274E45F3}" srcOrd="5" destOrd="0" presId="urn:microsoft.com/office/officeart/2005/8/layout/vList5"/>
    <dgm:cxn modelId="{14BB75EA-1B09-4459-A16F-F60CA1601304}" type="presParOf" srcId="{696AE7B8-5764-468F-8CE2-923A902C030F}" destId="{85428CBB-AD39-4764-BF49-2179F4862233}" srcOrd="6" destOrd="0" presId="urn:microsoft.com/office/officeart/2005/8/layout/vList5"/>
    <dgm:cxn modelId="{A69CDBAB-5F87-40C2-BAD7-7D3B2A7F7077}" type="presParOf" srcId="{85428CBB-AD39-4764-BF49-2179F4862233}" destId="{7EDA3FFD-82D3-4EDF-969C-09F0E228E10B}" srcOrd="0" destOrd="0" presId="urn:microsoft.com/office/officeart/2005/8/layout/vList5"/>
    <dgm:cxn modelId="{F980D679-D77B-4156-9427-6BAD339E97F5}" type="presParOf" srcId="{85428CBB-AD39-4764-BF49-2179F4862233}" destId="{BBB230B8-7AC9-4251-8E03-7228A1A4AC13}" srcOrd="1" destOrd="0" presId="urn:microsoft.com/office/officeart/2005/8/layout/vList5"/>
    <dgm:cxn modelId="{2CCC7ECD-7ED9-4BB4-8E60-16D4E819EA67}" type="presParOf" srcId="{696AE7B8-5764-468F-8CE2-923A902C030F}" destId="{9357C8CD-A3BF-4508-A9E0-06C9A35223B4}" srcOrd="7" destOrd="0" presId="urn:microsoft.com/office/officeart/2005/8/layout/vList5"/>
    <dgm:cxn modelId="{2064E814-84E4-416E-A2C0-FB41E93D9E15}" type="presParOf" srcId="{696AE7B8-5764-468F-8CE2-923A902C030F}" destId="{1B527499-1135-468E-B742-02E46EB40D02}" srcOrd="8" destOrd="0" presId="urn:microsoft.com/office/officeart/2005/8/layout/vList5"/>
    <dgm:cxn modelId="{CB11168F-F577-4112-A485-20C1067795E1}" type="presParOf" srcId="{1B527499-1135-468E-B742-02E46EB40D02}" destId="{F005B299-6931-4832-8F8D-CBA61D42C4AE}" srcOrd="0" destOrd="0" presId="urn:microsoft.com/office/officeart/2005/8/layout/vList5"/>
    <dgm:cxn modelId="{5CF46490-5959-4E31-ACBD-BF0181EB3086}" type="presParOf" srcId="{1B527499-1135-468E-B742-02E46EB40D02}" destId="{B47B7DE5-696B-4FC5-8DF0-8B9049C7ABE2}" srcOrd="1" destOrd="0" presId="urn:microsoft.com/office/officeart/2005/8/layout/vList5"/>
    <dgm:cxn modelId="{4E9F0153-1590-4DD6-871B-C92BD0632546}" type="presParOf" srcId="{696AE7B8-5764-468F-8CE2-923A902C030F}" destId="{15FEADB7-EB00-4FD7-B84F-013282141D9A}" srcOrd="9" destOrd="0" presId="urn:microsoft.com/office/officeart/2005/8/layout/vList5"/>
    <dgm:cxn modelId="{4C37107F-13BC-410C-B37F-4E24CF4714C2}" type="presParOf" srcId="{696AE7B8-5764-468F-8CE2-923A902C030F}" destId="{407AC71A-1BCF-41DB-A18B-9D3396340DF5}" srcOrd="10" destOrd="0" presId="urn:microsoft.com/office/officeart/2005/8/layout/vList5"/>
    <dgm:cxn modelId="{53FE7B03-D179-4EAC-840E-8E0B2D2C8FB0}" type="presParOf" srcId="{407AC71A-1BCF-41DB-A18B-9D3396340DF5}" destId="{EB2A9DD8-EE79-4E45-8819-42A4E6D9628F}" srcOrd="0" destOrd="0" presId="urn:microsoft.com/office/officeart/2005/8/layout/vList5"/>
    <dgm:cxn modelId="{CACA8FD9-A2C3-478C-A9DF-50CD08D7609A}" type="presParOf" srcId="{407AC71A-1BCF-41DB-A18B-9D3396340DF5}" destId="{7BE0EF69-D777-4DD9-881E-2D60B86FF0E7}" srcOrd="1" destOrd="0" presId="urn:microsoft.com/office/officeart/2005/8/layout/vList5"/>
  </dgm:cxnLst>
  <dgm:bg/>
  <dgm:whole/>
  <dgm:extLst>
    <a:ext uri="http://schemas.microsoft.com/office/drawing/2008/diagram">
      <dsp:dataModelExt xmlns:dsp="http://schemas.microsoft.com/office/drawing/2008/diagram" relId="rId39"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FA4F782C-B684-4484-A9B1-6F694CA0F977}" type="doc">
      <dgm:prSet loTypeId="urn:diagrams.loki3.com/VaryingWidthList+Icon" loCatId="list" qsTypeId="urn:microsoft.com/office/officeart/2005/8/quickstyle/simple1" qsCatId="simple" csTypeId="urn:microsoft.com/office/officeart/2005/8/colors/accent3_3" csCatId="accent3" phldr="1"/>
      <dgm:spPr/>
    </dgm:pt>
    <dgm:pt modelId="{15E8EF2F-7E17-4012-81FA-B8A31668C96E}">
      <dgm:prSet phldrT="[Text]"/>
      <dgm:spPr/>
      <dgm:t>
        <a:bodyPr anchor="ctr"/>
        <a:lstStyle/>
        <a:p>
          <a:pPr algn="ctr"/>
          <a:r>
            <a:rPr lang="en-GB"/>
            <a:t>High</a:t>
          </a:r>
        </a:p>
      </dgm:t>
    </dgm:pt>
    <dgm:pt modelId="{D87AFCDA-A755-4DE3-8C8E-DD8C7CBA9A3D}" type="parTrans" cxnId="{B8EF6769-5FC7-4A2A-A25A-668DC011C53C}">
      <dgm:prSet/>
      <dgm:spPr/>
      <dgm:t>
        <a:bodyPr/>
        <a:lstStyle/>
        <a:p>
          <a:endParaRPr lang="en-GB"/>
        </a:p>
      </dgm:t>
    </dgm:pt>
    <dgm:pt modelId="{F0ED1A7D-0EBE-4EB0-9792-70D991108118}" type="sibTrans" cxnId="{B8EF6769-5FC7-4A2A-A25A-668DC011C53C}">
      <dgm:prSet/>
      <dgm:spPr/>
      <dgm:t>
        <a:bodyPr/>
        <a:lstStyle/>
        <a:p>
          <a:endParaRPr lang="en-GB"/>
        </a:p>
      </dgm:t>
    </dgm:pt>
    <dgm:pt modelId="{0A4FC5DA-9015-46AA-8E26-81ED4440AB4A}">
      <dgm:prSet phldrT="[Text]"/>
      <dgm:spPr/>
      <dgm:t>
        <a:bodyPr anchor="ctr"/>
        <a:lstStyle/>
        <a:p>
          <a:pPr algn="ctr"/>
          <a:r>
            <a:rPr lang="en-GB"/>
            <a:t>Mid</a:t>
          </a:r>
        </a:p>
      </dgm:t>
    </dgm:pt>
    <dgm:pt modelId="{14BC2265-41FF-48E1-B492-D6F02A2EB223}" type="parTrans" cxnId="{708AAA47-0A35-4A8F-9C82-530920791515}">
      <dgm:prSet/>
      <dgm:spPr/>
      <dgm:t>
        <a:bodyPr/>
        <a:lstStyle/>
        <a:p>
          <a:endParaRPr lang="en-GB"/>
        </a:p>
      </dgm:t>
    </dgm:pt>
    <dgm:pt modelId="{CBC6F4A8-7916-4B7D-B153-FBC9C4106A13}" type="sibTrans" cxnId="{708AAA47-0A35-4A8F-9C82-530920791515}">
      <dgm:prSet/>
      <dgm:spPr/>
      <dgm:t>
        <a:bodyPr/>
        <a:lstStyle/>
        <a:p>
          <a:endParaRPr lang="en-GB"/>
        </a:p>
      </dgm:t>
    </dgm:pt>
    <dgm:pt modelId="{5CD9C449-C59F-40A9-8345-E79293E00C07}">
      <dgm:prSet phldrT="[Text]"/>
      <dgm:spPr/>
      <dgm:t>
        <a:bodyPr anchor="ctr"/>
        <a:lstStyle/>
        <a:p>
          <a:pPr algn="ctr"/>
          <a:r>
            <a:rPr lang="en-GB"/>
            <a:t>Low</a:t>
          </a:r>
        </a:p>
      </dgm:t>
    </dgm:pt>
    <dgm:pt modelId="{4A06360D-5980-45AA-A1FA-6C5971FA85A0}" type="parTrans" cxnId="{47271720-0B59-4077-968D-8AEA57F1CF57}">
      <dgm:prSet/>
      <dgm:spPr/>
      <dgm:t>
        <a:bodyPr/>
        <a:lstStyle/>
        <a:p>
          <a:endParaRPr lang="en-GB"/>
        </a:p>
      </dgm:t>
    </dgm:pt>
    <dgm:pt modelId="{EC2836D1-33C7-4BD1-8547-339E4250BB36}" type="sibTrans" cxnId="{47271720-0B59-4077-968D-8AEA57F1CF57}">
      <dgm:prSet/>
      <dgm:spPr/>
      <dgm:t>
        <a:bodyPr/>
        <a:lstStyle/>
        <a:p>
          <a:endParaRPr lang="en-GB"/>
        </a:p>
      </dgm:t>
    </dgm:pt>
    <dgm:pt modelId="{F498997A-D4EA-4750-9CBB-466F77CC39FE}">
      <dgm:prSet phldrT="[Text]"/>
      <dgm:spPr/>
      <dgm:t>
        <a:bodyPr anchor="ctr"/>
        <a:lstStyle/>
        <a:p>
          <a:pPr algn="ctr"/>
          <a:r>
            <a:rPr lang="en-GB"/>
            <a:t>$ 168,865</a:t>
          </a:r>
        </a:p>
      </dgm:t>
    </dgm:pt>
    <dgm:pt modelId="{58AB0EDC-77A1-4593-8CC0-36882A38C196}" type="parTrans" cxnId="{92B91E02-B755-459F-A7CD-23957B1A5E27}">
      <dgm:prSet/>
      <dgm:spPr/>
      <dgm:t>
        <a:bodyPr/>
        <a:lstStyle/>
        <a:p>
          <a:endParaRPr lang="en-GB"/>
        </a:p>
      </dgm:t>
    </dgm:pt>
    <dgm:pt modelId="{D3CD091E-7C16-480A-A07B-27B73E763BC9}" type="sibTrans" cxnId="{92B91E02-B755-459F-A7CD-23957B1A5E27}">
      <dgm:prSet/>
      <dgm:spPr/>
      <dgm:t>
        <a:bodyPr/>
        <a:lstStyle/>
        <a:p>
          <a:endParaRPr lang="en-GB"/>
        </a:p>
      </dgm:t>
    </dgm:pt>
    <dgm:pt modelId="{FBF87FB9-2676-4B3E-807E-0A6AA9D829FE}">
      <dgm:prSet phldrT="[Text]"/>
      <dgm:spPr/>
      <dgm:t>
        <a:bodyPr anchor="ctr"/>
        <a:lstStyle/>
        <a:p>
          <a:pPr algn="ctr"/>
          <a:r>
            <a:rPr lang="en-GB"/>
            <a:t>$205,312</a:t>
          </a:r>
        </a:p>
      </dgm:t>
    </dgm:pt>
    <dgm:pt modelId="{08986979-D000-4056-A9AF-F6399E757779}" type="parTrans" cxnId="{7B72256A-F18C-4894-9B3E-785C51B89CCB}">
      <dgm:prSet/>
      <dgm:spPr/>
      <dgm:t>
        <a:bodyPr/>
        <a:lstStyle/>
        <a:p>
          <a:endParaRPr lang="en-GB"/>
        </a:p>
      </dgm:t>
    </dgm:pt>
    <dgm:pt modelId="{8DA72712-DF2E-4E72-ADC1-6C18AF8101FB}" type="sibTrans" cxnId="{7B72256A-F18C-4894-9B3E-785C51B89CCB}">
      <dgm:prSet/>
      <dgm:spPr/>
      <dgm:t>
        <a:bodyPr/>
        <a:lstStyle/>
        <a:p>
          <a:endParaRPr lang="en-GB"/>
        </a:p>
      </dgm:t>
    </dgm:pt>
    <dgm:pt modelId="{CD5BB05D-2B94-4C0D-92D1-B223B84C847E}">
      <dgm:prSet phldrT="[Text]"/>
      <dgm:spPr/>
      <dgm:t>
        <a:bodyPr anchor="ctr"/>
        <a:lstStyle/>
        <a:p>
          <a:pPr algn="ctr"/>
          <a:r>
            <a:rPr lang="en-GB"/>
            <a:t>$ 351,527</a:t>
          </a:r>
        </a:p>
      </dgm:t>
    </dgm:pt>
    <dgm:pt modelId="{6D07C372-645F-4104-A48A-4DDE8184C68E}" type="parTrans" cxnId="{B86E420B-A4D4-4B78-8625-E74F730D9701}">
      <dgm:prSet/>
      <dgm:spPr/>
      <dgm:t>
        <a:bodyPr/>
        <a:lstStyle/>
        <a:p>
          <a:endParaRPr lang="en-GB"/>
        </a:p>
      </dgm:t>
    </dgm:pt>
    <dgm:pt modelId="{815348F5-91C9-403C-928B-A0837F37A9DA}" type="sibTrans" cxnId="{B86E420B-A4D4-4B78-8625-E74F730D9701}">
      <dgm:prSet/>
      <dgm:spPr/>
      <dgm:t>
        <a:bodyPr/>
        <a:lstStyle/>
        <a:p>
          <a:endParaRPr lang="en-GB"/>
        </a:p>
      </dgm:t>
    </dgm:pt>
    <dgm:pt modelId="{7561C39B-50AC-4AB8-851B-89FDBF1CEE15}">
      <dgm:prSet phldrT="[Text]"/>
      <dgm:spPr/>
      <dgm:t>
        <a:bodyPr anchor="ctr"/>
        <a:lstStyle/>
        <a:p>
          <a:pPr algn="ctr"/>
          <a:r>
            <a:rPr lang="en-GB" b="1"/>
            <a:t>Price</a:t>
          </a:r>
        </a:p>
      </dgm:t>
    </dgm:pt>
    <dgm:pt modelId="{19A70126-1620-48C4-866C-A06A27B17AC4}" type="parTrans" cxnId="{3552E414-DB26-4D92-BC12-8E5562BBD3F5}">
      <dgm:prSet/>
      <dgm:spPr/>
      <dgm:t>
        <a:bodyPr/>
        <a:lstStyle/>
        <a:p>
          <a:endParaRPr lang="en-GB"/>
        </a:p>
      </dgm:t>
    </dgm:pt>
    <dgm:pt modelId="{5400505C-61D2-4B4F-B64C-A20D4904AD56}" type="sibTrans" cxnId="{3552E414-DB26-4D92-BC12-8E5562BBD3F5}">
      <dgm:prSet/>
      <dgm:spPr/>
      <dgm:t>
        <a:bodyPr/>
        <a:lstStyle/>
        <a:p>
          <a:endParaRPr lang="en-GB"/>
        </a:p>
      </dgm:t>
    </dgm:pt>
    <dgm:pt modelId="{3D0E5DB0-56B0-4D26-BBE8-F20BF168551E}">
      <dgm:prSet phldrT="[Text]"/>
      <dgm:spPr/>
      <dgm:t>
        <a:bodyPr anchor="ctr"/>
        <a:lstStyle/>
        <a:p>
          <a:pPr algn="ctr"/>
          <a:r>
            <a:rPr lang="en-GB" b="1"/>
            <a:t>$ 194,400</a:t>
          </a:r>
        </a:p>
      </dgm:t>
    </dgm:pt>
    <dgm:pt modelId="{F4C562B5-CA57-4F46-BC45-0EA400BFA0A7}" type="parTrans" cxnId="{6DDCE342-46E7-4743-97EF-655AE67B65F7}">
      <dgm:prSet/>
      <dgm:spPr/>
      <dgm:t>
        <a:bodyPr/>
        <a:lstStyle/>
        <a:p>
          <a:endParaRPr lang="en-GB"/>
        </a:p>
      </dgm:t>
    </dgm:pt>
    <dgm:pt modelId="{C1DC64FF-0ED7-4A17-839A-076A8D42CB5D}" type="sibTrans" cxnId="{6DDCE342-46E7-4743-97EF-655AE67B65F7}">
      <dgm:prSet/>
      <dgm:spPr/>
      <dgm:t>
        <a:bodyPr/>
        <a:lstStyle/>
        <a:p>
          <a:endParaRPr lang="en-GB"/>
        </a:p>
      </dgm:t>
    </dgm:pt>
    <dgm:pt modelId="{1B21C0B0-008F-48CD-96DB-F0AB841C9A21}" type="pres">
      <dgm:prSet presAssocID="{FA4F782C-B684-4484-A9B1-6F694CA0F977}" presName="Name0" presStyleCnt="0">
        <dgm:presLayoutVars>
          <dgm:resizeHandles/>
        </dgm:presLayoutVars>
      </dgm:prSet>
      <dgm:spPr/>
    </dgm:pt>
    <dgm:pt modelId="{0741A859-BF69-4781-985D-E033620943E9}" type="pres">
      <dgm:prSet presAssocID="{7561C39B-50AC-4AB8-851B-89FDBF1CEE15}" presName="text" presStyleLbl="node1" presStyleIdx="0" presStyleCnt="4">
        <dgm:presLayoutVars>
          <dgm:bulletEnabled val="1"/>
        </dgm:presLayoutVars>
      </dgm:prSet>
      <dgm:spPr/>
      <dgm:t>
        <a:bodyPr/>
        <a:lstStyle/>
        <a:p>
          <a:endParaRPr lang="en-GB"/>
        </a:p>
      </dgm:t>
    </dgm:pt>
    <dgm:pt modelId="{86FB7B2E-0F4B-4262-B0C1-504881CC8369}" type="pres">
      <dgm:prSet presAssocID="{5400505C-61D2-4B4F-B64C-A20D4904AD56}" presName="space" presStyleCnt="0"/>
      <dgm:spPr/>
    </dgm:pt>
    <dgm:pt modelId="{97FCF756-93D3-4850-B157-6B34D48F45D0}" type="pres">
      <dgm:prSet presAssocID="{15E8EF2F-7E17-4012-81FA-B8A31668C96E}" presName="text" presStyleLbl="node1" presStyleIdx="1" presStyleCnt="4">
        <dgm:presLayoutVars>
          <dgm:bulletEnabled val="1"/>
        </dgm:presLayoutVars>
      </dgm:prSet>
      <dgm:spPr/>
      <dgm:t>
        <a:bodyPr/>
        <a:lstStyle/>
        <a:p>
          <a:endParaRPr lang="en-GB"/>
        </a:p>
      </dgm:t>
    </dgm:pt>
    <dgm:pt modelId="{7640D7D0-CA7D-4E78-9967-25EC4867C9B2}" type="pres">
      <dgm:prSet presAssocID="{F0ED1A7D-0EBE-4EB0-9792-70D991108118}" presName="space" presStyleCnt="0"/>
      <dgm:spPr/>
    </dgm:pt>
    <dgm:pt modelId="{8006253B-4943-4E45-A565-27EAC17820CC}" type="pres">
      <dgm:prSet presAssocID="{0A4FC5DA-9015-46AA-8E26-81ED4440AB4A}" presName="text" presStyleLbl="node1" presStyleIdx="2" presStyleCnt="4">
        <dgm:presLayoutVars>
          <dgm:bulletEnabled val="1"/>
        </dgm:presLayoutVars>
      </dgm:prSet>
      <dgm:spPr/>
      <dgm:t>
        <a:bodyPr/>
        <a:lstStyle/>
        <a:p>
          <a:endParaRPr lang="en-GB"/>
        </a:p>
      </dgm:t>
    </dgm:pt>
    <dgm:pt modelId="{8D2EE0B4-90EC-4744-A6BB-AC83D70FAA41}" type="pres">
      <dgm:prSet presAssocID="{CBC6F4A8-7916-4B7D-B153-FBC9C4106A13}" presName="space" presStyleCnt="0"/>
      <dgm:spPr/>
    </dgm:pt>
    <dgm:pt modelId="{510C95F4-BA6F-4163-8D5C-83DD261DF97A}" type="pres">
      <dgm:prSet presAssocID="{5CD9C449-C59F-40A9-8345-E79293E00C07}" presName="text" presStyleLbl="node1" presStyleIdx="3" presStyleCnt="4">
        <dgm:presLayoutVars>
          <dgm:bulletEnabled val="1"/>
        </dgm:presLayoutVars>
      </dgm:prSet>
      <dgm:spPr/>
      <dgm:t>
        <a:bodyPr/>
        <a:lstStyle/>
        <a:p>
          <a:endParaRPr lang="en-GB"/>
        </a:p>
      </dgm:t>
    </dgm:pt>
  </dgm:ptLst>
  <dgm:cxnLst>
    <dgm:cxn modelId="{3ABBEB39-39E5-47E4-9931-7F0CA6AA2269}" type="presOf" srcId="{7561C39B-50AC-4AB8-851B-89FDBF1CEE15}" destId="{0741A859-BF69-4781-985D-E033620943E9}" srcOrd="0" destOrd="0" presId="urn:diagrams.loki3.com/VaryingWidthList+Icon"/>
    <dgm:cxn modelId="{7DB4BD38-2A22-4838-BB28-D8FAD7E28149}" type="presOf" srcId="{F498997A-D4EA-4750-9CBB-466F77CC39FE}" destId="{510C95F4-BA6F-4163-8D5C-83DD261DF97A}" srcOrd="0" destOrd="1" presId="urn:diagrams.loki3.com/VaryingWidthList+Icon"/>
    <dgm:cxn modelId="{47271720-0B59-4077-968D-8AEA57F1CF57}" srcId="{FA4F782C-B684-4484-A9B1-6F694CA0F977}" destId="{5CD9C449-C59F-40A9-8345-E79293E00C07}" srcOrd="3" destOrd="0" parTransId="{4A06360D-5980-45AA-A1FA-6C5971FA85A0}" sibTransId="{EC2836D1-33C7-4BD1-8547-339E4250BB36}"/>
    <dgm:cxn modelId="{6DDCE342-46E7-4743-97EF-655AE67B65F7}" srcId="{7561C39B-50AC-4AB8-851B-89FDBF1CEE15}" destId="{3D0E5DB0-56B0-4D26-BBE8-F20BF168551E}" srcOrd="0" destOrd="0" parTransId="{F4C562B5-CA57-4F46-BC45-0EA400BFA0A7}" sibTransId="{C1DC64FF-0ED7-4A17-839A-076A8D42CB5D}"/>
    <dgm:cxn modelId="{B86E420B-A4D4-4B78-8625-E74F730D9701}" srcId="{15E8EF2F-7E17-4012-81FA-B8A31668C96E}" destId="{CD5BB05D-2B94-4C0D-92D1-B223B84C847E}" srcOrd="0" destOrd="0" parTransId="{6D07C372-645F-4104-A48A-4DDE8184C68E}" sibTransId="{815348F5-91C9-403C-928B-A0837F37A9DA}"/>
    <dgm:cxn modelId="{6078FC23-C88C-4B5C-8FED-8A69C04E2459}" type="presOf" srcId="{FBF87FB9-2676-4B3E-807E-0A6AA9D829FE}" destId="{8006253B-4943-4E45-A565-27EAC17820CC}" srcOrd="0" destOrd="1" presId="urn:diagrams.loki3.com/VaryingWidthList+Icon"/>
    <dgm:cxn modelId="{71153428-E6EB-4EBC-A263-9BFD8F72CDF6}" type="presOf" srcId="{5CD9C449-C59F-40A9-8345-E79293E00C07}" destId="{510C95F4-BA6F-4163-8D5C-83DD261DF97A}" srcOrd="0" destOrd="0" presId="urn:diagrams.loki3.com/VaryingWidthList+Icon"/>
    <dgm:cxn modelId="{7B72256A-F18C-4894-9B3E-785C51B89CCB}" srcId="{0A4FC5DA-9015-46AA-8E26-81ED4440AB4A}" destId="{FBF87FB9-2676-4B3E-807E-0A6AA9D829FE}" srcOrd="0" destOrd="0" parTransId="{08986979-D000-4056-A9AF-F6399E757779}" sibTransId="{8DA72712-DF2E-4E72-ADC1-6C18AF8101FB}"/>
    <dgm:cxn modelId="{B6C4794C-51DC-4722-B07D-AA0B5F3009BB}" type="presOf" srcId="{FA4F782C-B684-4484-A9B1-6F694CA0F977}" destId="{1B21C0B0-008F-48CD-96DB-F0AB841C9A21}" srcOrd="0" destOrd="0" presId="urn:diagrams.loki3.com/VaryingWidthList+Icon"/>
    <dgm:cxn modelId="{5F0DD8DB-2576-4610-B602-CD20A9804A61}" type="presOf" srcId="{3D0E5DB0-56B0-4D26-BBE8-F20BF168551E}" destId="{0741A859-BF69-4781-985D-E033620943E9}" srcOrd="0" destOrd="1" presId="urn:diagrams.loki3.com/VaryingWidthList+Icon"/>
    <dgm:cxn modelId="{3552E414-DB26-4D92-BC12-8E5562BBD3F5}" srcId="{FA4F782C-B684-4484-A9B1-6F694CA0F977}" destId="{7561C39B-50AC-4AB8-851B-89FDBF1CEE15}" srcOrd="0" destOrd="0" parTransId="{19A70126-1620-48C4-866C-A06A27B17AC4}" sibTransId="{5400505C-61D2-4B4F-B64C-A20D4904AD56}"/>
    <dgm:cxn modelId="{6B51CF9D-7D00-4A69-8B26-54E9C2347680}" type="presOf" srcId="{15E8EF2F-7E17-4012-81FA-B8A31668C96E}" destId="{97FCF756-93D3-4850-B157-6B34D48F45D0}" srcOrd="0" destOrd="0" presId="urn:diagrams.loki3.com/VaryingWidthList+Icon"/>
    <dgm:cxn modelId="{B8EF6769-5FC7-4A2A-A25A-668DC011C53C}" srcId="{FA4F782C-B684-4484-A9B1-6F694CA0F977}" destId="{15E8EF2F-7E17-4012-81FA-B8A31668C96E}" srcOrd="1" destOrd="0" parTransId="{D87AFCDA-A755-4DE3-8C8E-DD8C7CBA9A3D}" sibTransId="{F0ED1A7D-0EBE-4EB0-9792-70D991108118}"/>
    <dgm:cxn modelId="{92B91E02-B755-459F-A7CD-23957B1A5E27}" srcId="{5CD9C449-C59F-40A9-8345-E79293E00C07}" destId="{F498997A-D4EA-4750-9CBB-466F77CC39FE}" srcOrd="0" destOrd="0" parTransId="{58AB0EDC-77A1-4593-8CC0-36882A38C196}" sibTransId="{D3CD091E-7C16-480A-A07B-27B73E763BC9}"/>
    <dgm:cxn modelId="{708AAA47-0A35-4A8F-9C82-530920791515}" srcId="{FA4F782C-B684-4484-A9B1-6F694CA0F977}" destId="{0A4FC5DA-9015-46AA-8E26-81ED4440AB4A}" srcOrd="2" destOrd="0" parTransId="{14BC2265-41FF-48E1-B492-D6F02A2EB223}" sibTransId="{CBC6F4A8-7916-4B7D-B153-FBC9C4106A13}"/>
    <dgm:cxn modelId="{BE8B1E9E-38D3-4007-91DA-DB1B48F6EC13}" type="presOf" srcId="{CD5BB05D-2B94-4C0D-92D1-B223B84C847E}" destId="{97FCF756-93D3-4850-B157-6B34D48F45D0}" srcOrd="0" destOrd="1" presId="urn:diagrams.loki3.com/VaryingWidthList+Icon"/>
    <dgm:cxn modelId="{7BF2DB94-E33D-4063-9232-A091C3C25681}" type="presOf" srcId="{0A4FC5DA-9015-46AA-8E26-81ED4440AB4A}" destId="{8006253B-4943-4E45-A565-27EAC17820CC}" srcOrd="0" destOrd="0" presId="urn:diagrams.loki3.com/VaryingWidthList+Icon"/>
    <dgm:cxn modelId="{B2FB99DE-B413-4109-B183-91216767F2B3}" type="presParOf" srcId="{1B21C0B0-008F-48CD-96DB-F0AB841C9A21}" destId="{0741A859-BF69-4781-985D-E033620943E9}" srcOrd="0" destOrd="0" presId="urn:diagrams.loki3.com/VaryingWidthList+Icon"/>
    <dgm:cxn modelId="{0F35EEBE-B769-4E26-A62E-FECB713CEB28}" type="presParOf" srcId="{1B21C0B0-008F-48CD-96DB-F0AB841C9A21}" destId="{86FB7B2E-0F4B-4262-B0C1-504881CC8369}" srcOrd="1" destOrd="0" presId="urn:diagrams.loki3.com/VaryingWidthList+Icon"/>
    <dgm:cxn modelId="{BCE2B16D-C6DE-4577-8915-8FDB0E5DE4C0}" type="presParOf" srcId="{1B21C0B0-008F-48CD-96DB-F0AB841C9A21}" destId="{97FCF756-93D3-4850-B157-6B34D48F45D0}" srcOrd="2" destOrd="0" presId="urn:diagrams.loki3.com/VaryingWidthList+Icon"/>
    <dgm:cxn modelId="{09603B5D-3C06-4DA7-A000-A212D292A496}" type="presParOf" srcId="{1B21C0B0-008F-48CD-96DB-F0AB841C9A21}" destId="{7640D7D0-CA7D-4E78-9967-25EC4867C9B2}" srcOrd="3" destOrd="0" presId="urn:diagrams.loki3.com/VaryingWidthList+Icon"/>
    <dgm:cxn modelId="{D2726359-086D-44A6-AE7F-AEA8C667AFB4}" type="presParOf" srcId="{1B21C0B0-008F-48CD-96DB-F0AB841C9A21}" destId="{8006253B-4943-4E45-A565-27EAC17820CC}" srcOrd="4" destOrd="0" presId="urn:diagrams.loki3.com/VaryingWidthList+Icon"/>
    <dgm:cxn modelId="{F62021AE-AC0A-4F62-ADB8-24F90DEE4012}" type="presParOf" srcId="{1B21C0B0-008F-48CD-96DB-F0AB841C9A21}" destId="{8D2EE0B4-90EC-4744-A6BB-AC83D70FAA41}" srcOrd="5" destOrd="0" presId="urn:diagrams.loki3.com/VaryingWidthList+Icon"/>
    <dgm:cxn modelId="{DD946E36-32CA-42CA-A335-67520CA132EC}" type="presParOf" srcId="{1B21C0B0-008F-48CD-96DB-F0AB841C9A21}" destId="{510C95F4-BA6F-4163-8D5C-83DD261DF97A}" srcOrd="6" destOrd="0" presId="urn:diagrams.loki3.com/VaryingWidthList+Icon"/>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6918380F-58EB-464D-A87F-9C388865CD74}" type="doc">
      <dgm:prSet loTypeId="urn:microsoft.com/office/officeart/2005/8/layout/equation1" loCatId="relationship" qsTypeId="urn:microsoft.com/office/officeart/2005/8/quickstyle/simple1" qsCatId="simple" csTypeId="urn:microsoft.com/office/officeart/2005/8/colors/accent1_2" csCatId="accent1" phldr="1"/>
      <dgm:spPr/>
    </dgm:pt>
    <dgm:pt modelId="{5313BBEE-5F8C-4569-80F8-69B1F968ACA9}">
      <dgm:prSet phldrT="[Text]"/>
      <dgm:spPr/>
      <dgm:t>
        <a:bodyPr/>
        <a:lstStyle/>
        <a:p>
          <a:r>
            <a:rPr lang="en-GB"/>
            <a:t>r(F) 6.00% </a:t>
          </a:r>
        </a:p>
      </dgm:t>
    </dgm:pt>
    <dgm:pt modelId="{15A505F5-7557-448A-90BE-54D7087B41F6}" type="parTrans" cxnId="{0369FC79-BEF5-497F-BB63-6F5280F5EF90}">
      <dgm:prSet/>
      <dgm:spPr/>
      <dgm:t>
        <a:bodyPr/>
        <a:lstStyle/>
        <a:p>
          <a:endParaRPr lang="en-GB"/>
        </a:p>
      </dgm:t>
    </dgm:pt>
    <dgm:pt modelId="{618DEE9C-C1D7-40BB-BC89-13CA44C50457}" type="sibTrans" cxnId="{0369FC79-BEF5-497F-BB63-6F5280F5EF90}">
      <dgm:prSet/>
      <dgm:spPr/>
      <dgm:t>
        <a:bodyPr/>
        <a:lstStyle/>
        <a:p>
          <a:endParaRPr lang="en-GB"/>
        </a:p>
      </dgm:t>
    </dgm:pt>
    <dgm:pt modelId="{21647D37-86E6-4090-8C39-4D18F0249932}">
      <dgm:prSet phldrT="[Text]"/>
      <dgm:spPr/>
      <dgm:t>
        <a:bodyPr/>
        <a:lstStyle/>
        <a:p>
          <a:r>
            <a:rPr lang="en-GB"/>
            <a:t>B(E) 0.978</a:t>
          </a:r>
        </a:p>
      </dgm:t>
    </dgm:pt>
    <dgm:pt modelId="{02837F0C-E7A5-4ED4-857E-D9F12706388A}" type="parTrans" cxnId="{8C060C4F-4916-439A-9C89-575C3950BD8E}">
      <dgm:prSet/>
      <dgm:spPr/>
      <dgm:t>
        <a:bodyPr/>
        <a:lstStyle/>
        <a:p>
          <a:endParaRPr lang="en-GB"/>
        </a:p>
      </dgm:t>
    </dgm:pt>
    <dgm:pt modelId="{0AB308BF-DE16-4C16-84A1-6CED7670AF56}" type="sibTrans" cxnId="{8C060C4F-4916-439A-9C89-575C3950BD8E}">
      <dgm:prSet/>
      <dgm:spPr/>
      <dgm:t>
        <a:bodyPr/>
        <a:lstStyle/>
        <a:p>
          <a:endParaRPr lang="en-GB"/>
        </a:p>
      </dgm:t>
    </dgm:pt>
    <dgm:pt modelId="{EE682827-A243-4323-88EE-B5A9D061AB42}">
      <dgm:prSet phldrT="[Text]"/>
      <dgm:spPr/>
      <dgm:t>
        <a:bodyPr/>
        <a:lstStyle/>
        <a:p>
          <a:r>
            <a:rPr lang="en-GB"/>
            <a:t>MRP 7.00%</a:t>
          </a:r>
        </a:p>
      </dgm:t>
    </dgm:pt>
    <dgm:pt modelId="{022DF8B2-EBBF-4E96-93A5-7F1B88821AC4}" type="parTrans" cxnId="{8ED7AB4F-AC90-4434-B029-1FB6E57636A2}">
      <dgm:prSet/>
      <dgm:spPr/>
      <dgm:t>
        <a:bodyPr/>
        <a:lstStyle/>
        <a:p>
          <a:endParaRPr lang="en-GB"/>
        </a:p>
      </dgm:t>
    </dgm:pt>
    <dgm:pt modelId="{D2020CB2-ABCC-4907-81BD-BE42DFF8C4B9}" type="sibTrans" cxnId="{8ED7AB4F-AC90-4434-B029-1FB6E57636A2}">
      <dgm:prSet/>
      <dgm:spPr/>
      <dgm:t>
        <a:bodyPr/>
        <a:lstStyle/>
        <a:p>
          <a:endParaRPr lang="en-GB"/>
        </a:p>
      </dgm:t>
    </dgm:pt>
    <dgm:pt modelId="{5D59FB62-B911-4F06-A0B6-BCC4306FBB61}">
      <dgm:prSet phldrT="[Text]"/>
      <dgm:spPr/>
      <dgm:t>
        <a:bodyPr/>
        <a:lstStyle/>
        <a:p>
          <a:r>
            <a:rPr lang="en-GB"/>
            <a:t>R(E) 12.84%</a:t>
          </a:r>
        </a:p>
      </dgm:t>
    </dgm:pt>
    <dgm:pt modelId="{8F4CD633-73CC-43B0-9930-A1365E873C2B}" type="parTrans" cxnId="{95C82835-94AF-478B-AAF7-868788781F31}">
      <dgm:prSet/>
      <dgm:spPr/>
      <dgm:t>
        <a:bodyPr/>
        <a:lstStyle/>
        <a:p>
          <a:endParaRPr lang="en-GB"/>
        </a:p>
      </dgm:t>
    </dgm:pt>
    <dgm:pt modelId="{8C3BF6DC-2B70-4F77-8E90-A7A00CB34644}" type="sibTrans" cxnId="{95C82835-94AF-478B-AAF7-868788781F31}">
      <dgm:prSet/>
      <dgm:spPr/>
      <dgm:t>
        <a:bodyPr/>
        <a:lstStyle/>
        <a:p>
          <a:endParaRPr lang="en-GB"/>
        </a:p>
      </dgm:t>
    </dgm:pt>
    <dgm:pt modelId="{66D4AE0D-677D-48C0-AF79-48DA020FD4EA}" type="pres">
      <dgm:prSet presAssocID="{6918380F-58EB-464D-A87F-9C388865CD74}" presName="linearFlow" presStyleCnt="0">
        <dgm:presLayoutVars>
          <dgm:dir/>
          <dgm:resizeHandles val="exact"/>
        </dgm:presLayoutVars>
      </dgm:prSet>
      <dgm:spPr/>
    </dgm:pt>
    <dgm:pt modelId="{EDBE1581-55B1-4C8B-B608-A40339CC9CE4}" type="pres">
      <dgm:prSet presAssocID="{5313BBEE-5F8C-4569-80F8-69B1F968ACA9}" presName="node" presStyleLbl="node1" presStyleIdx="0" presStyleCnt="4">
        <dgm:presLayoutVars>
          <dgm:bulletEnabled val="1"/>
        </dgm:presLayoutVars>
      </dgm:prSet>
      <dgm:spPr/>
      <dgm:t>
        <a:bodyPr/>
        <a:lstStyle/>
        <a:p>
          <a:endParaRPr lang="en-GB"/>
        </a:p>
      </dgm:t>
    </dgm:pt>
    <dgm:pt modelId="{53C36552-1BC4-4A7A-A14E-69F21B08140F}" type="pres">
      <dgm:prSet presAssocID="{618DEE9C-C1D7-40BB-BC89-13CA44C50457}" presName="spacerL" presStyleCnt="0"/>
      <dgm:spPr/>
    </dgm:pt>
    <dgm:pt modelId="{0094FF3B-0251-400B-B85F-CB7935E3C9A8}" type="pres">
      <dgm:prSet presAssocID="{618DEE9C-C1D7-40BB-BC89-13CA44C50457}" presName="sibTrans" presStyleLbl="sibTrans2D1" presStyleIdx="0" presStyleCnt="3"/>
      <dgm:spPr>
        <a:prstGeom prst="mathMultiply">
          <a:avLst/>
        </a:prstGeom>
      </dgm:spPr>
      <dgm:t>
        <a:bodyPr/>
        <a:lstStyle/>
        <a:p>
          <a:endParaRPr lang="en-GB"/>
        </a:p>
      </dgm:t>
    </dgm:pt>
    <dgm:pt modelId="{E6AF1744-58E4-433F-A502-97E889CB382F}" type="pres">
      <dgm:prSet presAssocID="{618DEE9C-C1D7-40BB-BC89-13CA44C50457}" presName="spacerR" presStyleCnt="0"/>
      <dgm:spPr/>
    </dgm:pt>
    <dgm:pt modelId="{B6224F56-355F-4A2A-81F3-97FE76CD0A70}" type="pres">
      <dgm:prSet presAssocID="{21647D37-86E6-4090-8C39-4D18F0249932}" presName="node" presStyleLbl="node1" presStyleIdx="1" presStyleCnt="4">
        <dgm:presLayoutVars>
          <dgm:bulletEnabled val="1"/>
        </dgm:presLayoutVars>
      </dgm:prSet>
      <dgm:spPr/>
      <dgm:t>
        <a:bodyPr/>
        <a:lstStyle/>
        <a:p>
          <a:endParaRPr lang="en-GB"/>
        </a:p>
      </dgm:t>
    </dgm:pt>
    <dgm:pt modelId="{974165C6-4FEC-49C4-B9A6-799FEC67A6FA}" type="pres">
      <dgm:prSet presAssocID="{0AB308BF-DE16-4C16-84A1-6CED7670AF56}" presName="spacerL" presStyleCnt="0"/>
      <dgm:spPr/>
    </dgm:pt>
    <dgm:pt modelId="{48E8DF07-D673-4D88-9B0B-05DA53EEFE30}" type="pres">
      <dgm:prSet presAssocID="{0AB308BF-DE16-4C16-84A1-6CED7670AF56}" presName="sibTrans" presStyleLbl="sibTrans2D1" presStyleIdx="1" presStyleCnt="3"/>
      <dgm:spPr/>
      <dgm:t>
        <a:bodyPr/>
        <a:lstStyle/>
        <a:p>
          <a:endParaRPr lang="en-GB"/>
        </a:p>
      </dgm:t>
    </dgm:pt>
    <dgm:pt modelId="{0BAAA846-8913-4318-AF90-2B3AFF5EBBF6}" type="pres">
      <dgm:prSet presAssocID="{0AB308BF-DE16-4C16-84A1-6CED7670AF56}" presName="spacerR" presStyleCnt="0"/>
      <dgm:spPr/>
    </dgm:pt>
    <dgm:pt modelId="{AF87F376-4563-4CF7-AC0F-E89DEB2D5EA8}" type="pres">
      <dgm:prSet presAssocID="{EE682827-A243-4323-88EE-B5A9D061AB42}" presName="node" presStyleLbl="node1" presStyleIdx="2" presStyleCnt="4">
        <dgm:presLayoutVars>
          <dgm:bulletEnabled val="1"/>
        </dgm:presLayoutVars>
      </dgm:prSet>
      <dgm:spPr/>
      <dgm:t>
        <a:bodyPr/>
        <a:lstStyle/>
        <a:p>
          <a:endParaRPr lang="en-GB"/>
        </a:p>
      </dgm:t>
    </dgm:pt>
    <dgm:pt modelId="{34EE6F1A-10BE-4457-B035-778C3EEA6DB8}" type="pres">
      <dgm:prSet presAssocID="{D2020CB2-ABCC-4907-81BD-BE42DFF8C4B9}" presName="spacerL" presStyleCnt="0"/>
      <dgm:spPr/>
    </dgm:pt>
    <dgm:pt modelId="{B9569EEA-CE17-4450-8179-22C1A19E4A6B}" type="pres">
      <dgm:prSet presAssocID="{D2020CB2-ABCC-4907-81BD-BE42DFF8C4B9}" presName="sibTrans" presStyleLbl="sibTrans2D1" presStyleIdx="2" presStyleCnt="3"/>
      <dgm:spPr/>
      <dgm:t>
        <a:bodyPr/>
        <a:lstStyle/>
        <a:p>
          <a:endParaRPr lang="en-GB"/>
        </a:p>
      </dgm:t>
    </dgm:pt>
    <dgm:pt modelId="{8BE843EB-A1E4-4540-9B5A-446255D1995E}" type="pres">
      <dgm:prSet presAssocID="{D2020CB2-ABCC-4907-81BD-BE42DFF8C4B9}" presName="spacerR" presStyleCnt="0"/>
      <dgm:spPr/>
    </dgm:pt>
    <dgm:pt modelId="{D7093295-63C6-482A-AB52-4C9DBF81A732}" type="pres">
      <dgm:prSet presAssocID="{5D59FB62-B911-4F06-A0B6-BCC4306FBB61}" presName="node" presStyleLbl="node1" presStyleIdx="3" presStyleCnt="4">
        <dgm:presLayoutVars>
          <dgm:bulletEnabled val="1"/>
        </dgm:presLayoutVars>
      </dgm:prSet>
      <dgm:spPr/>
      <dgm:t>
        <a:bodyPr/>
        <a:lstStyle/>
        <a:p>
          <a:endParaRPr lang="en-GB"/>
        </a:p>
      </dgm:t>
    </dgm:pt>
  </dgm:ptLst>
  <dgm:cxnLst>
    <dgm:cxn modelId="{7C507C15-825A-4DFB-A80B-9299F0BFA1DC}" type="presOf" srcId="{21647D37-86E6-4090-8C39-4D18F0249932}" destId="{B6224F56-355F-4A2A-81F3-97FE76CD0A70}" srcOrd="0" destOrd="0" presId="urn:microsoft.com/office/officeart/2005/8/layout/equation1"/>
    <dgm:cxn modelId="{95C82835-94AF-478B-AAF7-868788781F31}" srcId="{6918380F-58EB-464D-A87F-9C388865CD74}" destId="{5D59FB62-B911-4F06-A0B6-BCC4306FBB61}" srcOrd="3" destOrd="0" parTransId="{8F4CD633-73CC-43B0-9930-A1365E873C2B}" sibTransId="{8C3BF6DC-2B70-4F77-8E90-A7A00CB34644}"/>
    <dgm:cxn modelId="{0369FC79-BEF5-497F-BB63-6F5280F5EF90}" srcId="{6918380F-58EB-464D-A87F-9C388865CD74}" destId="{5313BBEE-5F8C-4569-80F8-69B1F968ACA9}" srcOrd="0" destOrd="0" parTransId="{15A505F5-7557-448A-90BE-54D7087B41F6}" sibTransId="{618DEE9C-C1D7-40BB-BC89-13CA44C50457}"/>
    <dgm:cxn modelId="{F5709695-359B-460D-A07C-53E437A3D7AD}" type="presOf" srcId="{0AB308BF-DE16-4C16-84A1-6CED7670AF56}" destId="{48E8DF07-D673-4D88-9B0B-05DA53EEFE30}" srcOrd="0" destOrd="0" presId="urn:microsoft.com/office/officeart/2005/8/layout/equation1"/>
    <dgm:cxn modelId="{049C20DB-6F9A-439F-A3D9-8C8B24FE8925}" type="presOf" srcId="{618DEE9C-C1D7-40BB-BC89-13CA44C50457}" destId="{0094FF3B-0251-400B-B85F-CB7935E3C9A8}" srcOrd="0" destOrd="0" presId="urn:microsoft.com/office/officeart/2005/8/layout/equation1"/>
    <dgm:cxn modelId="{8ED7AB4F-AC90-4434-B029-1FB6E57636A2}" srcId="{6918380F-58EB-464D-A87F-9C388865CD74}" destId="{EE682827-A243-4323-88EE-B5A9D061AB42}" srcOrd="2" destOrd="0" parTransId="{022DF8B2-EBBF-4E96-93A5-7F1B88821AC4}" sibTransId="{D2020CB2-ABCC-4907-81BD-BE42DFF8C4B9}"/>
    <dgm:cxn modelId="{5C75427B-F9D2-40E7-8D53-0D9CCF17ADAF}" type="presOf" srcId="{5313BBEE-5F8C-4569-80F8-69B1F968ACA9}" destId="{EDBE1581-55B1-4C8B-B608-A40339CC9CE4}" srcOrd="0" destOrd="0" presId="urn:microsoft.com/office/officeart/2005/8/layout/equation1"/>
    <dgm:cxn modelId="{107207BB-F80D-45D7-8B17-9255627CDCDA}" type="presOf" srcId="{EE682827-A243-4323-88EE-B5A9D061AB42}" destId="{AF87F376-4563-4CF7-AC0F-E89DEB2D5EA8}" srcOrd="0" destOrd="0" presId="urn:microsoft.com/office/officeart/2005/8/layout/equation1"/>
    <dgm:cxn modelId="{C091493A-1CB1-4B51-98F1-A39093BF8855}" type="presOf" srcId="{D2020CB2-ABCC-4907-81BD-BE42DFF8C4B9}" destId="{B9569EEA-CE17-4450-8179-22C1A19E4A6B}" srcOrd="0" destOrd="0" presId="urn:microsoft.com/office/officeart/2005/8/layout/equation1"/>
    <dgm:cxn modelId="{8C060C4F-4916-439A-9C89-575C3950BD8E}" srcId="{6918380F-58EB-464D-A87F-9C388865CD74}" destId="{21647D37-86E6-4090-8C39-4D18F0249932}" srcOrd="1" destOrd="0" parTransId="{02837F0C-E7A5-4ED4-857E-D9F12706388A}" sibTransId="{0AB308BF-DE16-4C16-84A1-6CED7670AF56}"/>
    <dgm:cxn modelId="{69E100C0-12A6-4010-ADD0-A95FC312DAF8}" type="presOf" srcId="{6918380F-58EB-464D-A87F-9C388865CD74}" destId="{66D4AE0D-677D-48C0-AF79-48DA020FD4EA}" srcOrd="0" destOrd="0" presId="urn:microsoft.com/office/officeart/2005/8/layout/equation1"/>
    <dgm:cxn modelId="{B6B9F022-B659-43B4-AEC2-663E2230F86B}" type="presOf" srcId="{5D59FB62-B911-4F06-A0B6-BCC4306FBB61}" destId="{D7093295-63C6-482A-AB52-4C9DBF81A732}" srcOrd="0" destOrd="0" presId="urn:microsoft.com/office/officeart/2005/8/layout/equation1"/>
    <dgm:cxn modelId="{878169F6-C520-4616-B01E-77F0A69FBB51}" type="presParOf" srcId="{66D4AE0D-677D-48C0-AF79-48DA020FD4EA}" destId="{EDBE1581-55B1-4C8B-B608-A40339CC9CE4}" srcOrd="0" destOrd="0" presId="urn:microsoft.com/office/officeart/2005/8/layout/equation1"/>
    <dgm:cxn modelId="{4CE5DC29-F9E3-434A-836B-847C18D6DC8A}" type="presParOf" srcId="{66D4AE0D-677D-48C0-AF79-48DA020FD4EA}" destId="{53C36552-1BC4-4A7A-A14E-69F21B08140F}" srcOrd="1" destOrd="0" presId="urn:microsoft.com/office/officeart/2005/8/layout/equation1"/>
    <dgm:cxn modelId="{0B4A4B18-300D-48FF-903D-61E2782CD2EF}" type="presParOf" srcId="{66D4AE0D-677D-48C0-AF79-48DA020FD4EA}" destId="{0094FF3B-0251-400B-B85F-CB7935E3C9A8}" srcOrd="2" destOrd="0" presId="urn:microsoft.com/office/officeart/2005/8/layout/equation1"/>
    <dgm:cxn modelId="{7DFD3F3F-0983-4099-B6B8-4D6030181FC8}" type="presParOf" srcId="{66D4AE0D-677D-48C0-AF79-48DA020FD4EA}" destId="{E6AF1744-58E4-433F-A502-97E889CB382F}" srcOrd="3" destOrd="0" presId="urn:microsoft.com/office/officeart/2005/8/layout/equation1"/>
    <dgm:cxn modelId="{3EC15CD7-F88D-464C-A7D9-960C710BBBF7}" type="presParOf" srcId="{66D4AE0D-677D-48C0-AF79-48DA020FD4EA}" destId="{B6224F56-355F-4A2A-81F3-97FE76CD0A70}" srcOrd="4" destOrd="0" presId="urn:microsoft.com/office/officeart/2005/8/layout/equation1"/>
    <dgm:cxn modelId="{7310DA3B-0352-4E5F-802B-ACC1A208C4F0}" type="presParOf" srcId="{66D4AE0D-677D-48C0-AF79-48DA020FD4EA}" destId="{974165C6-4FEC-49C4-B9A6-799FEC67A6FA}" srcOrd="5" destOrd="0" presId="urn:microsoft.com/office/officeart/2005/8/layout/equation1"/>
    <dgm:cxn modelId="{7987B9FE-DC41-41D1-B393-83B39555624C}" type="presParOf" srcId="{66D4AE0D-677D-48C0-AF79-48DA020FD4EA}" destId="{48E8DF07-D673-4D88-9B0B-05DA53EEFE30}" srcOrd="6" destOrd="0" presId="urn:microsoft.com/office/officeart/2005/8/layout/equation1"/>
    <dgm:cxn modelId="{028F2D2B-F922-4D51-8609-19E586037DB2}" type="presParOf" srcId="{66D4AE0D-677D-48C0-AF79-48DA020FD4EA}" destId="{0BAAA846-8913-4318-AF90-2B3AFF5EBBF6}" srcOrd="7" destOrd="0" presId="urn:microsoft.com/office/officeart/2005/8/layout/equation1"/>
    <dgm:cxn modelId="{FE5BDBE6-6B97-4B91-BC81-C4B41874DC8E}" type="presParOf" srcId="{66D4AE0D-677D-48C0-AF79-48DA020FD4EA}" destId="{AF87F376-4563-4CF7-AC0F-E89DEB2D5EA8}" srcOrd="8" destOrd="0" presId="urn:microsoft.com/office/officeart/2005/8/layout/equation1"/>
    <dgm:cxn modelId="{CCADCC8D-5936-49C6-ADC3-661950CDE6A3}" type="presParOf" srcId="{66D4AE0D-677D-48C0-AF79-48DA020FD4EA}" destId="{34EE6F1A-10BE-4457-B035-778C3EEA6DB8}" srcOrd="9" destOrd="0" presId="urn:microsoft.com/office/officeart/2005/8/layout/equation1"/>
    <dgm:cxn modelId="{7EE8244E-38DB-4CCD-AA8A-56998547A913}" type="presParOf" srcId="{66D4AE0D-677D-48C0-AF79-48DA020FD4EA}" destId="{B9569EEA-CE17-4450-8179-22C1A19E4A6B}" srcOrd="10" destOrd="0" presId="urn:microsoft.com/office/officeart/2005/8/layout/equation1"/>
    <dgm:cxn modelId="{617C0DF8-C294-4326-8375-BA12FCF4F3F6}" type="presParOf" srcId="{66D4AE0D-677D-48C0-AF79-48DA020FD4EA}" destId="{8BE843EB-A1E4-4540-9B5A-446255D1995E}" srcOrd="11" destOrd="0" presId="urn:microsoft.com/office/officeart/2005/8/layout/equation1"/>
    <dgm:cxn modelId="{3D99AAA5-F4F0-49DD-B3CF-689B707569D7}" type="presParOf" srcId="{66D4AE0D-677D-48C0-AF79-48DA020FD4EA}" destId="{D7093295-63C6-482A-AB52-4C9DBF81A732}" srcOrd="12" destOrd="0" presId="urn:microsoft.com/office/officeart/2005/8/layout/equation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BB92A9D4-EA40-42C2-9364-2D64AEA2A699}" type="doc">
      <dgm:prSet loTypeId="urn:microsoft.com/office/officeart/2005/8/layout/balance1" loCatId="relationship" qsTypeId="urn:microsoft.com/office/officeart/2005/8/quickstyle/simple1" qsCatId="simple" csTypeId="urn:microsoft.com/office/officeart/2005/8/colors/accent1_2" csCatId="accent1" phldr="1"/>
      <dgm:spPr/>
      <dgm:t>
        <a:bodyPr/>
        <a:lstStyle/>
        <a:p>
          <a:endParaRPr lang="en-GB"/>
        </a:p>
      </dgm:t>
    </dgm:pt>
    <dgm:pt modelId="{08497500-937A-40D6-B5C8-CC055D3E8EDB}">
      <dgm:prSet phldrT="[Text]"/>
      <dgm:spPr/>
      <dgm:t>
        <a:bodyPr/>
        <a:lstStyle/>
        <a:p>
          <a:r>
            <a:rPr lang="en-GB"/>
            <a:t>Equity</a:t>
          </a:r>
        </a:p>
      </dgm:t>
    </dgm:pt>
    <dgm:pt modelId="{B0C7CA71-2B2F-4A41-AC56-19899B745034}" type="parTrans" cxnId="{227B4889-6D5A-4651-9888-123E8B6B6305}">
      <dgm:prSet/>
      <dgm:spPr/>
      <dgm:t>
        <a:bodyPr/>
        <a:lstStyle/>
        <a:p>
          <a:endParaRPr lang="en-GB"/>
        </a:p>
      </dgm:t>
    </dgm:pt>
    <dgm:pt modelId="{671C7B80-42E3-4FCB-9707-167F51331B73}" type="sibTrans" cxnId="{227B4889-6D5A-4651-9888-123E8B6B6305}">
      <dgm:prSet/>
      <dgm:spPr/>
      <dgm:t>
        <a:bodyPr/>
        <a:lstStyle/>
        <a:p>
          <a:endParaRPr lang="en-GB"/>
        </a:p>
      </dgm:t>
    </dgm:pt>
    <dgm:pt modelId="{9B201CDA-ED45-4AC7-BD02-2BCB8E99540D}">
      <dgm:prSet phldrT="[Text]"/>
      <dgm:spPr/>
      <dgm:t>
        <a:bodyPr/>
        <a:lstStyle/>
        <a:p>
          <a:r>
            <a:rPr lang="en-GB"/>
            <a:t>Debt</a:t>
          </a:r>
        </a:p>
      </dgm:t>
    </dgm:pt>
    <dgm:pt modelId="{FFA32AA7-7061-406C-AC9F-0C57A455EEC6}" type="parTrans" cxnId="{4D220ECF-4763-483B-B4C6-D95AB97C3558}">
      <dgm:prSet/>
      <dgm:spPr/>
      <dgm:t>
        <a:bodyPr/>
        <a:lstStyle/>
        <a:p>
          <a:endParaRPr lang="en-GB"/>
        </a:p>
      </dgm:t>
    </dgm:pt>
    <dgm:pt modelId="{AD151F80-640C-4A4D-90D6-2EB25ED0ECD3}" type="sibTrans" cxnId="{4D220ECF-4763-483B-B4C6-D95AB97C3558}">
      <dgm:prSet/>
      <dgm:spPr/>
      <dgm:t>
        <a:bodyPr/>
        <a:lstStyle/>
        <a:p>
          <a:endParaRPr lang="en-GB"/>
        </a:p>
      </dgm:t>
    </dgm:pt>
    <dgm:pt modelId="{D71DB28A-BD61-47A5-BC6E-3E7343EA42EF}">
      <dgm:prSet phldrT="[Text]"/>
      <dgm:spPr/>
      <dgm:t>
        <a:bodyPr/>
        <a:lstStyle/>
        <a:p>
          <a:endParaRPr lang="en-GB"/>
        </a:p>
      </dgm:t>
    </dgm:pt>
    <dgm:pt modelId="{B93A399D-27BC-4841-B7DB-1B37D38DD935}" type="parTrans" cxnId="{2D33BFC0-3EC3-42AF-A7F3-DF10CF92C2A3}">
      <dgm:prSet/>
      <dgm:spPr/>
      <dgm:t>
        <a:bodyPr/>
        <a:lstStyle/>
        <a:p>
          <a:endParaRPr lang="en-GB"/>
        </a:p>
      </dgm:t>
    </dgm:pt>
    <dgm:pt modelId="{D3245535-0DCF-426B-87F3-E6D5959B52F1}" type="sibTrans" cxnId="{2D33BFC0-3EC3-42AF-A7F3-DF10CF92C2A3}">
      <dgm:prSet/>
      <dgm:spPr/>
      <dgm:t>
        <a:bodyPr/>
        <a:lstStyle/>
        <a:p>
          <a:endParaRPr lang="en-GB"/>
        </a:p>
      </dgm:t>
    </dgm:pt>
    <dgm:pt modelId="{88617E01-A372-4336-803B-DE7002C5CDED}">
      <dgm:prSet phldrT="[Text]"/>
      <dgm:spPr/>
      <dgm:t>
        <a:bodyPr/>
        <a:lstStyle/>
        <a:p>
          <a:r>
            <a:rPr lang="en-GB"/>
            <a:t>22.81%</a:t>
          </a:r>
        </a:p>
      </dgm:t>
    </dgm:pt>
    <dgm:pt modelId="{027555ED-959B-407D-918E-C4217D2724C8}" type="parTrans" cxnId="{4A25B8CA-83C7-4BBC-A9F6-5B58EDDDEC26}">
      <dgm:prSet/>
      <dgm:spPr/>
      <dgm:t>
        <a:bodyPr/>
        <a:lstStyle/>
        <a:p>
          <a:endParaRPr lang="en-GB"/>
        </a:p>
      </dgm:t>
    </dgm:pt>
    <dgm:pt modelId="{0F2C5FAC-C3DB-4AC0-BC5C-EC0B3C67F341}" type="sibTrans" cxnId="{4A25B8CA-83C7-4BBC-A9F6-5B58EDDDEC26}">
      <dgm:prSet/>
      <dgm:spPr/>
      <dgm:t>
        <a:bodyPr/>
        <a:lstStyle/>
        <a:p>
          <a:endParaRPr lang="en-GB"/>
        </a:p>
      </dgm:t>
    </dgm:pt>
    <dgm:pt modelId="{4F862913-E32D-4AF3-B8FE-25EEE7474FEE}">
      <dgm:prSet phldrT="[Text]"/>
      <dgm:spPr/>
      <dgm:t>
        <a:bodyPr/>
        <a:lstStyle/>
        <a:p>
          <a:r>
            <a:rPr lang="en-GB"/>
            <a:t>75.19%</a:t>
          </a:r>
        </a:p>
      </dgm:t>
    </dgm:pt>
    <dgm:pt modelId="{639F71B4-FBB5-43E5-B1C8-7BE06F366C12}" type="parTrans" cxnId="{84BC5301-EDAA-4BDC-BDDB-F4C92FB18C4C}">
      <dgm:prSet/>
      <dgm:spPr/>
      <dgm:t>
        <a:bodyPr/>
        <a:lstStyle/>
        <a:p>
          <a:endParaRPr lang="en-GB"/>
        </a:p>
      </dgm:t>
    </dgm:pt>
    <dgm:pt modelId="{7D8C3897-8CF5-443B-8847-31335EE48B66}" type="sibTrans" cxnId="{84BC5301-EDAA-4BDC-BDDB-F4C92FB18C4C}">
      <dgm:prSet/>
      <dgm:spPr/>
      <dgm:t>
        <a:bodyPr/>
        <a:lstStyle/>
        <a:p>
          <a:endParaRPr lang="en-GB"/>
        </a:p>
      </dgm:t>
    </dgm:pt>
    <dgm:pt modelId="{40A730C3-BF8A-4CB8-B5A6-D062AC0E6D5F}" type="pres">
      <dgm:prSet presAssocID="{BB92A9D4-EA40-42C2-9364-2D64AEA2A699}" presName="outerComposite" presStyleCnt="0">
        <dgm:presLayoutVars>
          <dgm:chMax val="2"/>
          <dgm:animLvl val="lvl"/>
          <dgm:resizeHandles val="exact"/>
        </dgm:presLayoutVars>
      </dgm:prSet>
      <dgm:spPr/>
      <dgm:t>
        <a:bodyPr/>
        <a:lstStyle/>
        <a:p>
          <a:endParaRPr lang="en-GB"/>
        </a:p>
      </dgm:t>
    </dgm:pt>
    <dgm:pt modelId="{921212CB-CC03-476B-A813-002011170923}" type="pres">
      <dgm:prSet presAssocID="{BB92A9D4-EA40-42C2-9364-2D64AEA2A699}" presName="dummyMaxCanvas" presStyleCnt="0"/>
      <dgm:spPr/>
    </dgm:pt>
    <dgm:pt modelId="{0E5B959A-E74D-4CF3-986A-2C8213E171E3}" type="pres">
      <dgm:prSet presAssocID="{BB92A9D4-EA40-42C2-9364-2D64AEA2A699}" presName="parentComposite" presStyleCnt="0"/>
      <dgm:spPr/>
    </dgm:pt>
    <dgm:pt modelId="{C9D1B2BD-474E-4287-B36F-FA3A2F1B72AB}" type="pres">
      <dgm:prSet presAssocID="{BB92A9D4-EA40-42C2-9364-2D64AEA2A699}" presName="parent1" presStyleLbl="alignAccFollowNode1" presStyleIdx="0" presStyleCnt="4">
        <dgm:presLayoutVars>
          <dgm:chMax val="4"/>
        </dgm:presLayoutVars>
      </dgm:prSet>
      <dgm:spPr/>
      <dgm:t>
        <a:bodyPr/>
        <a:lstStyle/>
        <a:p>
          <a:endParaRPr lang="en-GB"/>
        </a:p>
      </dgm:t>
    </dgm:pt>
    <dgm:pt modelId="{0E6407F4-DBDF-468C-AD63-43CBC3D5BEFC}" type="pres">
      <dgm:prSet presAssocID="{BB92A9D4-EA40-42C2-9364-2D64AEA2A699}" presName="parent2" presStyleLbl="alignAccFollowNode1" presStyleIdx="1" presStyleCnt="4">
        <dgm:presLayoutVars>
          <dgm:chMax val="4"/>
        </dgm:presLayoutVars>
      </dgm:prSet>
      <dgm:spPr/>
      <dgm:t>
        <a:bodyPr/>
        <a:lstStyle/>
        <a:p>
          <a:endParaRPr lang="en-GB"/>
        </a:p>
      </dgm:t>
    </dgm:pt>
    <dgm:pt modelId="{0197077E-418D-4F39-8662-47AC91895C70}" type="pres">
      <dgm:prSet presAssocID="{BB92A9D4-EA40-42C2-9364-2D64AEA2A699}" presName="childrenComposite" presStyleCnt="0"/>
      <dgm:spPr/>
    </dgm:pt>
    <dgm:pt modelId="{C81D385B-6F29-4229-B271-52E668A01324}" type="pres">
      <dgm:prSet presAssocID="{BB92A9D4-EA40-42C2-9364-2D64AEA2A699}" presName="dummyMaxCanvas_ChildArea" presStyleCnt="0"/>
      <dgm:spPr/>
    </dgm:pt>
    <dgm:pt modelId="{7E54BF4C-64AD-4026-A6D9-E970E3D70E9F}" type="pres">
      <dgm:prSet presAssocID="{BB92A9D4-EA40-42C2-9364-2D64AEA2A699}" presName="fulcrum" presStyleLbl="alignAccFollowNode1" presStyleIdx="2" presStyleCnt="4"/>
      <dgm:spPr/>
    </dgm:pt>
    <dgm:pt modelId="{A4520295-69BE-45C7-8888-3DF087598E0B}" type="pres">
      <dgm:prSet presAssocID="{BB92A9D4-EA40-42C2-9364-2D64AEA2A699}" presName="balance_21" presStyleLbl="alignAccFollowNode1" presStyleIdx="3" presStyleCnt="4">
        <dgm:presLayoutVars>
          <dgm:bulletEnabled val="1"/>
        </dgm:presLayoutVars>
      </dgm:prSet>
      <dgm:spPr/>
    </dgm:pt>
    <dgm:pt modelId="{945B191E-3AA5-4A07-A4C5-4D4C6FA09546}" type="pres">
      <dgm:prSet presAssocID="{BB92A9D4-EA40-42C2-9364-2D64AEA2A699}" presName="left_21_1" presStyleLbl="node1" presStyleIdx="0" presStyleCnt="3">
        <dgm:presLayoutVars>
          <dgm:bulletEnabled val="1"/>
        </dgm:presLayoutVars>
      </dgm:prSet>
      <dgm:spPr/>
      <dgm:t>
        <a:bodyPr/>
        <a:lstStyle/>
        <a:p>
          <a:endParaRPr lang="en-GB"/>
        </a:p>
      </dgm:t>
    </dgm:pt>
    <dgm:pt modelId="{D171BC34-040E-4EBC-94A0-E678E1E7611A}" type="pres">
      <dgm:prSet presAssocID="{BB92A9D4-EA40-42C2-9364-2D64AEA2A699}" presName="left_21_2" presStyleLbl="node1" presStyleIdx="1" presStyleCnt="3">
        <dgm:presLayoutVars>
          <dgm:bulletEnabled val="1"/>
        </dgm:presLayoutVars>
      </dgm:prSet>
      <dgm:spPr/>
      <dgm:t>
        <a:bodyPr/>
        <a:lstStyle/>
        <a:p>
          <a:endParaRPr lang="en-GB"/>
        </a:p>
      </dgm:t>
    </dgm:pt>
    <dgm:pt modelId="{DCF1C55D-6C7A-41E9-8DFE-C0DF3B5E1429}" type="pres">
      <dgm:prSet presAssocID="{BB92A9D4-EA40-42C2-9364-2D64AEA2A699}" presName="right_21_1" presStyleLbl="node1" presStyleIdx="2" presStyleCnt="3">
        <dgm:presLayoutVars>
          <dgm:bulletEnabled val="1"/>
        </dgm:presLayoutVars>
      </dgm:prSet>
      <dgm:spPr/>
      <dgm:t>
        <a:bodyPr/>
        <a:lstStyle/>
        <a:p>
          <a:endParaRPr lang="en-GB"/>
        </a:p>
      </dgm:t>
    </dgm:pt>
  </dgm:ptLst>
  <dgm:cxnLst>
    <dgm:cxn modelId="{4D220ECF-4763-483B-B4C6-D95AB97C3558}" srcId="{BB92A9D4-EA40-42C2-9364-2D64AEA2A699}" destId="{9B201CDA-ED45-4AC7-BD02-2BCB8E99540D}" srcOrd="1" destOrd="0" parTransId="{FFA32AA7-7061-406C-AC9F-0C57A455EEC6}" sibTransId="{AD151F80-640C-4A4D-90D6-2EB25ED0ECD3}"/>
    <dgm:cxn modelId="{84BC5301-EDAA-4BDC-BDDB-F4C92FB18C4C}" srcId="{08497500-937A-40D6-B5C8-CC055D3E8EDB}" destId="{4F862913-E32D-4AF3-B8FE-25EEE7474FEE}" srcOrd="0" destOrd="0" parTransId="{639F71B4-FBB5-43E5-B1C8-7BE06F366C12}" sibTransId="{7D8C3897-8CF5-443B-8847-31335EE48B66}"/>
    <dgm:cxn modelId="{07B10FF8-BE23-4926-848B-7D353A43EF85}" type="presOf" srcId="{08497500-937A-40D6-B5C8-CC055D3E8EDB}" destId="{C9D1B2BD-474E-4287-B36F-FA3A2F1B72AB}" srcOrd="0" destOrd="0" presId="urn:microsoft.com/office/officeart/2005/8/layout/balance1"/>
    <dgm:cxn modelId="{E4EAF915-1813-4CF5-982C-7957245F046A}" type="presOf" srcId="{88617E01-A372-4336-803B-DE7002C5CDED}" destId="{DCF1C55D-6C7A-41E9-8DFE-C0DF3B5E1429}" srcOrd="0" destOrd="0" presId="urn:microsoft.com/office/officeart/2005/8/layout/balance1"/>
    <dgm:cxn modelId="{D96EA228-D14B-42E6-A3FE-BE2EA2028A3E}" type="presOf" srcId="{4F862913-E32D-4AF3-B8FE-25EEE7474FEE}" destId="{945B191E-3AA5-4A07-A4C5-4D4C6FA09546}" srcOrd="0" destOrd="0" presId="urn:microsoft.com/office/officeart/2005/8/layout/balance1"/>
    <dgm:cxn modelId="{DB9FE4D2-3974-4A1F-A343-B933B5C57AD4}" type="presOf" srcId="{BB92A9D4-EA40-42C2-9364-2D64AEA2A699}" destId="{40A730C3-BF8A-4CB8-B5A6-D062AC0E6D5F}" srcOrd="0" destOrd="0" presId="urn:microsoft.com/office/officeart/2005/8/layout/balance1"/>
    <dgm:cxn modelId="{41BE2FBC-5406-4F31-99B2-9984CDD54494}" type="presOf" srcId="{D71DB28A-BD61-47A5-BC6E-3E7343EA42EF}" destId="{D171BC34-040E-4EBC-94A0-E678E1E7611A}" srcOrd="0" destOrd="0" presId="urn:microsoft.com/office/officeart/2005/8/layout/balance1"/>
    <dgm:cxn modelId="{228560B4-712E-4C75-83EF-D04B8555CABF}" type="presOf" srcId="{9B201CDA-ED45-4AC7-BD02-2BCB8E99540D}" destId="{0E6407F4-DBDF-468C-AD63-43CBC3D5BEFC}" srcOrd="0" destOrd="0" presId="urn:microsoft.com/office/officeart/2005/8/layout/balance1"/>
    <dgm:cxn modelId="{4A25B8CA-83C7-4BBC-A9F6-5B58EDDDEC26}" srcId="{9B201CDA-ED45-4AC7-BD02-2BCB8E99540D}" destId="{88617E01-A372-4336-803B-DE7002C5CDED}" srcOrd="0" destOrd="0" parTransId="{027555ED-959B-407D-918E-C4217D2724C8}" sibTransId="{0F2C5FAC-C3DB-4AC0-BC5C-EC0B3C67F341}"/>
    <dgm:cxn modelId="{2D33BFC0-3EC3-42AF-A7F3-DF10CF92C2A3}" srcId="{08497500-937A-40D6-B5C8-CC055D3E8EDB}" destId="{D71DB28A-BD61-47A5-BC6E-3E7343EA42EF}" srcOrd="1" destOrd="0" parTransId="{B93A399D-27BC-4841-B7DB-1B37D38DD935}" sibTransId="{D3245535-0DCF-426B-87F3-E6D5959B52F1}"/>
    <dgm:cxn modelId="{227B4889-6D5A-4651-9888-123E8B6B6305}" srcId="{BB92A9D4-EA40-42C2-9364-2D64AEA2A699}" destId="{08497500-937A-40D6-B5C8-CC055D3E8EDB}" srcOrd="0" destOrd="0" parTransId="{B0C7CA71-2B2F-4A41-AC56-19899B745034}" sibTransId="{671C7B80-42E3-4FCB-9707-167F51331B73}"/>
    <dgm:cxn modelId="{A30A2B86-97BE-4D23-B70A-0F26E79C9A26}" type="presParOf" srcId="{40A730C3-BF8A-4CB8-B5A6-D062AC0E6D5F}" destId="{921212CB-CC03-476B-A813-002011170923}" srcOrd="0" destOrd="0" presId="urn:microsoft.com/office/officeart/2005/8/layout/balance1"/>
    <dgm:cxn modelId="{491E1EAD-40D1-4F61-96EB-9576B2A43945}" type="presParOf" srcId="{40A730C3-BF8A-4CB8-B5A6-D062AC0E6D5F}" destId="{0E5B959A-E74D-4CF3-986A-2C8213E171E3}" srcOrd="1" destOrd="0" presId="urn:microsoft.com/office/officeart/2005/8/layout/balance1"/>
    <dgm:cxn modelId="{CFDA598C-7165-4441-A5BD-0053F898201B}" type="presParOf" srcId="{0E5B959A-E74D-4CF3-986A-2C8213E171E3}" destId="{C9D1B2BD-474E-4287-B36F-FA3A2F1B72AB}" srcOrd="0" destOrd="0" presId="urn:microsoft.com/office/officeart/2005/8/layout/balance1"/>
    <dgm:cxn modelId="{B5EDD949-C7AB-4BB8-99F2-01714FA3AB67}" type="presParOf" srcId="{0E5B959A-E74D-4CF3-986A-2C8213E171E3}" destId="{0E6407F4-DBDF-468C-AD63-43CBC3D5BEFC}" srcOrd="1" destOrd="0" presId="urn:microsoft.com/office/officeart/2005/8/layout/balance1"/>
    <dgm:cxn modelId="{6BFF415F-3668-498E-B6F7-D7BE6EE43831}" type="presParOf" srcId="{40A730C3-BF8A-4CB8-B5A6-D062AC0E6D5F}" destId="{0197077E-418D-4F39-8662-47AC91895C70}" srcOrd="2" destOrd="0" presId="urn:microsoft.com/office/officeart/2005/8/layout/balance1"/>
    <dgm:cxn modelId="{B935C9C2-AA9B-42D3-A507-868187C8AE9B}" type="presParOf" srcId="{0197077E-418D-4F39-8662-47AC91895C70}" destId="{C81D385B-6F29-4229-B271-52E668A01324}" srcOrd="0" destOrd="0" presId="urn:microsoft.com/office/officeart/2005/8/layout/balance1"/>
    <dgm:cxn modelId="{54106A2E-31FC-4931-A496-EFD2F06C5734}" type="presParOf" srcId="{0197077E-418D-4F39-8662-47AC91895C70}" destId="{7E54BF4C-64AD-4026-A6D9-E970E3D70E9F}" srcOrd="1" destOrd="0" presId="urn:microsoft.com/office/officeart/2005/8/layout/balance1"/>
    <dgm:cxn modelId="{5456E9A5-E8A1-497E-A0BA-A0DDB7DB5F3B}" type="presParOf" srcId="{0197077E-418D-4F39-8662-47AC91895C70}" destId="{A4520295-69BE-45C7-8888-3DF087598E0B}" srcOrd="2" destOrd="0" presId="urn:microsoft.com/office/officeart/2005/8/layout/balance1"/>
    <dgm:cxn modelId="{CAFE9FED-5332-49B5-B4B6-186541640888}" type="presParOf" srcId="{0197077E-418D-4F39-8662-47AC91895C70}" destId="{945B191E-3AA5-4A07-A4C5-4D4C6FA09546}" srcOrd="3" destOrd="0" presId="urn:microsoft.com/office/officeart/2005/8/layout/balance1"/>
    <dgm:cxn modelId="{396F344F-9A6E-477A-9227-A655FDADC66F}" type="presParOf" srcId="{0197077E-418D-4F39-8662-47AC91895C70}" destId="{D171BC34-040E-4EBC-94A0-E678E1E7611A}" srcOrd="4" destOrd="0" presId="urn:microsoft.com/office/officeart/2005/8/layout/balance1"/>
    <dgm:cxn modelId="{C3C5A69E-4477-4643-902D-3FDECA528743}" type="presParOf" srcId="{0197077E-418D-4F39-8662-47AC91895C70}" destId="{DCF1C55D-6C7A-41E9-8DFE-C0DF3B5E1429}" srcOrd="5" destOrd="0" presId="urn:microsoft.com/office/officeart/2005/8/layout/balance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5.xml><?xml version="1.0" encoding="utf-8"?>
<dgm:dataModel xmlns:dgm="http://schemas.openxmlformats.org/drawingml/2006/diagram" xmlns:a="http://schemas.openxmlformats.org/drawingml/2006/main">
  <dgm:ptLst>
    <dgm:pt modelId="{098DD79D-A859-4568-B8A0-D03C57EDC60C}" type="doc">
      <dgm:prSet loTypeId="urn:microsoft.com/office/officeart/2011/layout/CircleProcess" loCatId="process" qsTypeId="urn:microsoft.com/office/officeart/2005/8/quickstyle/3d3" qsCatId="3D" csTypeId="urn:microsoft.com/office/officeart/2005/8/colors/accent1_2" csCatId="accent1" phldr="1"/>
      <dgm:spPr/>
    </dgm:pt>
    <dgm:pt modelId="{187C9A85-6264-4E28-86E7-AC81A25F6CAB}">
      <dgm:prSet phldrT="[Text]"/>
      <dgm:spPr/>
      <dgm:t>
        <a:bodyPr/>
        <a:lstStyle/>
        <a:p>
          <a:pPr algn="ctr"/>
          <a:r>
            <a:rPr lang="en-GB" b="1"/>
            <a:t>2. </a:t>
          </a:r>
          <a:r>
            <a:rPr lang="en-GB"/>
            <a:t>Determine Portfolio Weights</a:t>
          </a:r>
        </a:p>
      </dgm:t>
    </dgm:pt>
    <dgm:pt modelId="{F38A194B-06B1-471E-BAE2-B68AE1E13596}" type="parTrans" cxnId="{0702EB8E-7C3E-45D3-8BD1-F417688038C1}">
      <dgm:prSet/>
      <dgm:spPr/>
      <dgm:t>
        <a:bodyPr/>
        <a:lstStyle/>
        <a:p>
          <a:endParaRPr lang="en-GB"/>
        </a:p>
      </dgm:t>
    </dgm:pt>
    <dgm:pt modelId="{08344314-4504-405F-A8EF-B9852B073839}" type="sibTrans" cxnId="{0702EB8E-7C3E-45D3-8BD1-F417688038C1}">
      <dgm:prSet/>
      <dgm:spPr/>
      <dgm:t>
        <a:bodyPr/>
        <a:lstStyle/>
        <a:p>
          <a:endParaRPr lang="en-GB"/>
        </a:p>
      </dgm:t>
    </dgm:pt>
    <dgm:pt modelId="{A584F54D-E8AC-4BCE-8256-0ADB580D0D53}">
      <dgm:prSet phldrT="[Text]"/>
      <dgm:spPr/>
      <dgm:t>
        <a:bodyPr/>
        <a:lstStyle/>
        <a:p>
          <a:r>
            <a:rPr lang="en-GB" b="1"/>
            <a:t>1. </a:t>
          </a:r>
          <a:r>
            <a:rPr lang="en-GB"/>
            <a:t>Construct Proxy Portfolio</a:t>
          </a:r>
        </a:p>
      </dgm:t>
    </dgm:pt>
    <dgm:pt modelId="{73EAAF60-7AEB-4518-BA9D-14F35883B199}" type="parTrans" cxnId="{7E8A3012-22E9-44C7-B576-5F48173FFDB1}">
      <dgm:prSet/>
      <dgm:spPr/>
      <dgm:t>
        <a:bodyPr/>
        <a:lstStyle/>
        <a:p>
          <a:endParaRPr lang="en-GB"/>
        </a:p>
      </dgm:t>
    </dgm:pt>
    <dgm:pt modelId="{0F849D2A-CABE-457C-8D98-9DE804A8928C}" type="sibTrans" cxnId="{7E8A3012-22E9-44C7-B576-5F48173FFDB1}">
      <dgm:prSet/>
      <dgm:spPr/>
      <dgm:t>
        <a:bodyPr/>
        <a:lstStyle/>
        <a:p>
          <a:endParaRPr lang="en-GB"/>
        </a:p>
      </dgm:t>
    </dgm:pt>
    <dgm:pt modelId="{BECB3295-2CE8-442D-A50A-3791A62AFCA0}">
      <dgm:prSet phldrT="[Text]"/>
      <dgm:spPr/>
      <dgm:t>
        <a:bodyPr/>
        <a:lstStyle/>
        <a:p>
          <a:r>
            <a:rPr lang="en-GB" b="1"/>
            <a:t>3.</a:t>
          </a:r>
          <a:r>
            <a:rPr lang="en-GB" b="0"/>
            <a:t> Calculate Portfolio Multiples</a:t>
          </a:r>
        </a:p>
      </dgm:t>
    </dgm:pt>
    <dgm:pt modelId="{D444BBE7-781A-4004-8717-B03956BD2057}" type="parTrans" cxnId="{59A54265-1607-4980-BCD9-208531F7C42F}">
      <dgm:prSet/>
      <dgm:spPr/>
      <dgm:t>
        <a:bodyPr/>
        <a:lstStyle/>
        <a:p>
          <a:endParaRPr lang="en-GB"/>
        </a:p>
      </dgm:t>
    </dgm:pt>
    <dgm:pt modelId="{C78DCD3E-8BA7-431F-B01F-03AA6D07575E}" type="sibTrans" cxnId="{59A54265-1607-4980-BCD9-208531F7C42F}">
      <dgm:prSet/>
      <dgm:spPr/>
      <dgm:t>
        <a:bodyPr/>
        <a:lstStyle/>
        <a:p>
          <a:endParaRPr lang="en-GB"/>
        </a:p>
      </dgm:t>
    </dgm:pt>
    <dgm:pt modelId="{B56664B9-7B8C-49AA-825C-C33B9FAAB50F}">
      <dgm:prSet phldrT="[Text]"/>
      <dgm:spPr/>
      <dgm:t>
        <a:bodyPr/>
        <a:lstStyle/>
        <a:p>
          <a:r>
            <a:rPr lang="en-GB"/>
            <a:t>4. Estimate Enterprise Values</a:t>
          </a:r>
        </a:p>
      </dgm:t>
    </dgm:pt>
    <dgm:pt modelId="{A3C7ACBA-8FA6-4DD2-B7D4-8DA332029ED5}" type="parTrans" cxnId="{F82F1F73-5164-42FF-80AD-AC0DB6D3214B}">
      <dgm:prSet/>
      <dgm:spPr/>
      <dgm:t>
        <a:bodyPr/>
        <a:lstStyle/>
        <a:p>
          <a:endParaRPr lang="en-GB"/>
        </a:p>
      </dgm:t>
    </dgm:pt>
    <dgm:pt modelId="{2013B7AC-30C1-43BF-A433-757D398175A1}" type="sibTrans" cxnId="{F82F1F73-5164-42FF-80AD-AC0DB6D3214B}">
      <dgm:prSet/>
      <dgm:spPr/>
      <dgm:t>
        <a:bodyPr/>
        <a:lstStyle/>
        <a:p>
          <a:endParaRPr lang="en-GB"/>
        </a:p>
      </dgm:t>
    </dgm:pt>
    <dgm:pt modelId="{187C21EA-3655-4B4C-80D6-F78D50473A22}" type="pres">
      <dgm:prSet presAssocID="{098DD79D-A859-4568-B8A0-D03C57EDC60C}" presName="Name0" presStyleCnt="0">
        <dgm:presLayoutVars>
          <dgm:chMax val="11"/>
          <dgm:chPref val="11"/>
          <dgm:dir/>
          <dgm:resizeHandles/>
        </dgm:presLayoutVars>
      </dgm:prSet>
      <dgm:spPr/>
    </dgm:pt>
    <dgm:pt modelId="{A85DC802-19C1-4AEF-8E60-2C78053565F7}" type="pres">
      <dgm:prSet presAssocID="{B56664B9-7B8C-49AA-825C-C33B9FAAB50F}" presName="Accent4" presStyleCnt="0"/>
      <dgm:spPr/>
    </dgm:pt>
    <dgm:pt modelId="{56221064-E227-4764-A0DC-25C4B0C7BA48}" type="pres">
      <dgm:prSet presAssocID="{B56664B9-7B8C-49AA-825C-C33B9FAAB50F}" presName="Accent" presStyleLbl="node1" presStyleIdx="0" presStyleCnt="4"/>
      <dgm:spPr/>
    </dgm:pt>
    <dgm:pt modelId="{013E20D5-9FB6-4B11-A402-C808B859156D}" type="pres">
      <dgm:prSet presAssocID="{B56664B9-7B8C-49AA-825C-C33B9FAAB50F}" presName="ParentBackground4" presStyleCnt="0"/>
      <dgm:spPr/>
    </dgm:pt>
    <dgm:pt modelId="{B3D56D51-0C3C-457E-912B-54F030D3F8D8}" type="pres">
      <dgm:prSet presAssocID="{B56664B9-7B8C-49AA-825C-C33B9FAAB50F}" presName="ParentBackground" presStyleLbl="fgAcc1" presStyleIdx="0" presStyleCnt="4"/>
      <dgm:spPr/>
      <dgm:t>
        <a:bodyPr/>
        <a:lstStyle/>
        <a:p>
          <a:endParaRPr lang="en-GB"/>
        </a:p>
      </dgm:t>
    </dgm:pt>
    <dgm:pt modelId="{723B637A-B01B-4477-B49D-102A09B66D8B}" type="pres">
      <dgm:prSet presAssocID="{B56664B9-7B8C-49AA-825C-C33B9FAAB50F}" presName="Parent4" presStyleLbl="revTx" presStyleIdx="0" presStyleCnt="0">
        <dgm:presLayoutVars>
          <dgm:chMax val="1"/>
          <dgm:chPref val="1"/>
          <dgm:bulletEnabled val="1"/>
        </dgm:presLayoutVars>
      </dgm:prSet>
      <dgm:spPr/>
      <dgm:t>
        <a:bodyPr/>
        <a:lstStyle/>
        <a:p>
          <a:endParaRPr lang="en-GB"/>
        </a:p>
      </dgm:t>
    </dgm:pt>
    <dgm:pt modelId="{3042590A-D384-4655-872D-C09C7DFA9407}" type="pres">
      <dgm:prSet presAssocID="{BECB3295-2CE8-442D-A50A-3791A62AFCA0}" presName="Accent3" presStyleCnt="0"/>
      <dgm:spPr/>
    </dgm:pt>
    <dgm:pt modelId="{0DB3011E-F3D4-497F-84C4-34335D736E2E}" type="pres">
      <dgm:prSet presAssocID="{BECB3295-2CE8-442D-A50A-3791A62AFCA0}" presName="Accent" presStyleLbl="node1" presStyleIdx="1" presStyleCnt="4"/>
      <dgm:spPr/>
    </dgm:pt>
    <dgm:pt modelId="{F51F7800-87EE-4351-81D0-C7065AFAC2F3}" type="pres">
      <dgm:prSet presAssocID="{BECB3295-2CE8-442D-A50A-3791A62AFCA0}" presName="ParentBackground3" presStyleCnt="0"/>
      <dgm:spPr/>
    </dgm:pt>
    <dgm:pt modelId="{D6248EAE-3258-4DD7-A928-1458B87BF242}" type="pres">
      <dgm:prSet presAssocID="{BECB3295-2CE8-442D-A50A-3791A62AFCA0}" presName="ParentBackground" presStyleLbl="fgAcc1" presStyleIdx="1" presStyleCnt="4"/>
      <dgm:spPr/>
      <dgm:t>
        <a:bodyPr/>
        <a:lstStyle/>
        <a:p>
          <a:endParaRPr lang="en-GB"/>
        </a:p>
      </dgm:t>
    </dgm:pt>
    <dgm:pt modelId="{77E38004-7405-484D-BA87-C7FDB3F8DDD4}" type="pres">
      <dgm:prSet presAssocID="{BECB3295-2CE8-442D-A50A-3791A62AFCA0}" presName="Parent3" presStyleLbl="revTx" presStyleIdx="0" presStyleCnt="0">
        <dgm:presLayoutVars>
          <dgm:chMax val="1"/>
          <dgm:chPref val="1"/>
          <dgm:bulletEnabled val="1"/>
        </dgm:presLayoutVars>
      </dgm:prSet>
      <dgm:spPr/>
      <dgm:t>
        <a:bodyPr/>
        <a:lstStyle/>
        <a:p>
          <a:endParaRPr lang="en-GB"/>
        </a:p>
      </dgm:t>
    </dgm:pt>
    <dgm:pt modelId="{280FC7DA-0DB0-4CED-9745-58739A9A1841}" type="pres">
      <dgm:prSet presAssocID="{187C9A85-6264-4E28-86E7-AC81A25F6CAB}" presName="Accent2" presStyleCnt="0"/>
      <dgm:spPr/>
    </dgm:pt>
    <dgm:pt modelId="{6D6CD9E8-07E4-41BC-BD0B-C42BFB8C796E}" type="pres">
      <dgm:prSet presAssocID="{187C9A85-6264-4E28-86E7-AC81A25F6CAB}" presName="Accent" presStyleLbl="node1" presStyleIdx="2" presStyleCnt="4"/>
      <dgm:spPr/>
    </dgm:pt>
    <dgm:pt modelId="{4E1282A1-592D-496E-A223-3A0A31DA0F22}" type="pres">
      <dgm:prSet presAssocID="{187C9A85-6264-4E28-86E7-AC81A25F6CAB}" presName="ParentBackground2" presStyleCnt="0"/>
      <dgm:spPr/>
    </dgm:pt>
    <dgm:pt modelId="{BDBB5DFB-60AE-49DF-ABD8-72241097F378}" type="pres">
      <dgm:prSet presAssocID="{187C9A85-6264-4E28-86E7-AC81A25F6CAB}" presName="ParentBackground" presStyleLbl="fgAcc1" presStyleIdx="2" presStyleCnt="4"/>
      <dgm:spPr/>
      <dgm:t>
        <a:bodyPr/>
        <a:lstStyle/>
        <a:p>
          <a:endParaRPr lang="en-GB"/>
        </a:p>
      </dgm:t>
    </dgm:pt>
    <dgm:pt modelId="{C498DFB2-A26D-4CF0-9BCE-DEC695120253}" type="pres">
      <dgm:prSet presAssocID="{187C9A85-6264-4E28-86E7-AC81A25F6CAB}" presName="Parent2" presStyleLbl="revTx" presStyleIdx="0" presStyleCnt="0">
        <dgm:presLayoutVars>
          <dgm:chMax val="1"/>
          <dgm:chPref val="1"/>
          <dgm:bulletEnabled val="1"/>
        </dgm:presLayoutVars>
      </dgm:prSet>
      <dgm:spPr/>
      <dgm:t>
        <a:bodyPr/>
        <a:lstStyle/>
        <a:p>
          <a:endParaRPr lang="en-GB"/>
        </a:p>
      </dgm:t>
    </dgm:pt>
    <dgm:pt modelId="{6790F65D-BD3F-454D-8BFC-D566249DDEB8}" type="pres">
      <dgm:prSet presAssocID="{A584F54D-E8AC-4BCE-8256-0ADB580D0D53}" presName="Accent1" presStyleCnt="0"/>
      <dgm:spPr/>
    </dgm:pt>
    <dgm:pt modelId="{02786970-8991-476C-83F8-3CBD485E45E4}" type="pres">
      <dgm:prSet presAssocID="{A584F54D-E8AC-4BCE-8256-0ADB580D0D53}" presName="Accent" presStyleLbl="node1" presStyleIdx="3" presStyleCnt="4"/>
      <dgm:spPr/>
      <dgm:t>
        <a:bodyPr/>
        <a:lstStyle/>
        <a:p>
          <a:endParaRPr lang="en-GB"/>
        </a:p>
      </dgm:t>
    </dgm:pt>
    <dgm:pt modelId="{AC502431-A3F6-40B2-97EF-CA9C8F4F6402}" type="pres">
      <dgm:prSet presAssocID="{A584F54D-E8AC-4BCE-8256-0ADB580D0D53}" presName="ParentBackground1" presStyleCnt="0"/>
      <dgm:spPr/>
    </dgm:pt>
    <dgm:pt modelId="{89D75921-9322-4B54-888A-782C30D4E6CC}" type="pres">
      <dgm:prSet presAssocID="{A584F54D-E8AC-4BCE-8256-0ADB580D0D53}" presName="ParentBackground" presStyleLbl="fgAcc1" presStyleIdx="3" presStyleCnt="4"/>
      <dgm:spPr/>
      <dgm:t>
        <a:bodyPr/>
        <a:lstStyle/>
        <a:p>
          <a:endParaRPr lang="en-GB"/>
        </a:p>
      </dgm:t>
    </dgm:pt>
    <dgm:pt modelId="{828318DD-1C24-42FA-B5C4-655922C06560}" type="pres">
      <dgm:prSet presAssocID="{A584F54D-E8AC-4BCE-8256-0ADB580D0D53}" presName="Parent1" presStyleLbl="revTx" presStyleIdx="0" presStyleCnt="0">
        <dgm:presLayoutVars>
          <dgm:chMax val="1"/>
          <dgm:chPref val="1"/>
          <dgm:bulletEnabled val="1"/>
        </dgm:presLayoutVars>
      </dgm:prSet>
      <dgm:spPr/>
      <dgm:t>
        <a:bodyPr/>
        <a:lstStyle/>
        <a:p>
          <a:endParaRPr lang="en-GB"/>
        </a:p>
      </dgm:t>
    </dgm:pt>
  </dgm:ptLst>
  <dgm:cxnLst>
    <dgm:cxn modelId="{497A3CAD-FA60-4C06-A97A-30FA9EBA0CEE}" type="presOf" srcId="{B56664B9-7B8C-49AA-825C-C33B9FAAB50F}" destId="{723B637A-B01B-4477-B49D-102A09B66D8B}" srcOrd="1" destOrd="0" presId="urn:microsoft.com/office/officeart/2011/layout/CircleProcess"/>
    <dgm:cxn modelId="{59A54265-1607-4980-BCD9-208531F7C42F}" srcId="{098DD79D-A859-4568-B8A0-D03C57EDC60C}" destId="{BECB3295-2CE8-442D-A50A-3791A62AFCA0}" srcOrd="2" destOrd="0" parTransId="{D444BBE7-781A-4004-8717-B03956BD2057}" sibTransId="{C78DCD3E-8BA7-431F-B01F-03AA6D07575E}"/>
    <dgm:cxn modelId="{9FF7F83A-E852-493A-8B83-2A07A088EE5B}" type="presOf" srcId="{187C9A85-6264-4E28-86E7-AC81A25F6CAB}" destId="{C498DFB2-A26D-4CF0-9BCE-DEC695120253}" srcOrd="0" destOrd="0" presId="urn:microsoft.com/office/officeart/2011/layout/CircleProcess"/>
    <dgm:cxn modelId="{0702EB8E-7C3E-45D3-8BD1-F417688038C1}" srcId="{098DD79D-A859-4568-B8A0-D03C57EDC60C}" destId="{187C9A85-6264-4E28-86E7-AC81A25F6CAB}" srcOrd="1" destOrd="0" parTransId="{F38A194B-06B1-471E-BAE2-B68AE1E13596}" sibTransId="{08344314-4504-405F-A8EF-B9852B073839}"/>
    <dgm:cxn modelId="{90AD15D5-3BF6-48CA-B81A-E1DC7B06A417}" type="presOf" srcId="{A584F54D-E8AC-4BCE-8256-0ADB580D0D53}" destId="{89D75921-9322-4B54-888A-782C30D4E6CC}" srcOrd="1" destOrd="0" presId="urn:microsoft.com/office/officeart/2011/layout/CircleProcess"/>
    <dgm:cxn modelId="{F82F1F73-5164-42FF-80AD-AC0DB6D3214B}" srcId="{098DD79D-A859-4568-B8A0-D03C57EDC60C}" destId="{B56664B9-7B8C-49AA-825C-C33B9FAAB50F}" srcOrd="3" destOrd="0" parTransId="{A3C7ACBA-8FA6-4DD2-B7D4-8DA332029ED5}" sibTransId="{2013B7AC-30C1-43BF-A433-757D398175A1}"/>
    <dgm:cxn modelId="{7E8A3012-22E9-44C7-B576-5F48173FFDB1}" srcId="{098DD79D-A859-4568-B8A0-D03C57EDC60C}" destId="{A584F54D-E8AC-4BCE-8256-0ADB580D0D53}" srcOrd="0" destOrd="0" parTransId="{73EAAF60-7AEB-4518-BA9D-14F35883B199}" sibTransId="{0F849D2A-CABE-457C-8D98-9DE804A8928C}"/>
    <dgm:cxn modelId="{080060F3-057E-4A49-9E2D-022DE0F31F0C}" type="presOf" srcId="{B56664B9-7B8C-49AA-825C-C33B9FAAB50F}" destId="{B3D56D51-0C3C-457E-912B-54F030D3F8D8}" srcOrd="0" destOrd="0" presId="urn:microsoft.com/office/officeart/2011/layout/CircleProcess"/>
    <dgm:cxn modelId="{00C1ABF6-7724-4805-BB3A-FC2DFD6705AD}" type="presOf" srcId="{BECB3295-2CE8-442D-A50A-3791A62AFCA0}" destId="{D6248EAE-3258-4DD7-A928-1458B87BF242}" srcOrd="1" destOrd="0" presId="urn:microsoft.com/office/officeart/2011/layout/CircleProcess"/>
    <dgm:cxn modelId="{837BE1DE-8F51-4BBA-A9A0-FB919E13C776}" type="presOf" srcId="{BECB3295-2CE8-442D-A50A-3791A62AFCA0}" destId="{77E38004-7405-484D-BA87-C7FDB3F8DDD4}" srcOrd="0" destOrd="0" presId="urn:microsoft.com/office/officeart/2011/layout/CircleProcess"/>
    <dgm:cxn modelId="{D1D6B0D8-EE47-4C8C-A70D-078FF783959F}" type="presOf" srcId="{098DD79D-A859-4568-B8A0-D03C57EDC60C}" destId="{187C21EA-3655-4B4C-80D6-F78D50473A22}" srcOrd="0" destOrd="0" presId="urn:microsoft.com/office/officeart/2011/layout/CircleProcess"/>
    <dgm:cxn modelId="{E682854C-A723-4E1E-B392-56ADD2B16EC8}" type="presOf" srcId="{187C9A85-6264-4E28-86E7-AC81A25F6CAB}" destId="{BDBB5DFB-60AE-49DF-ABD8-72241097F378}" srcOrd="1" destOrd="0" presId="urn:microsoft.com/office/officeart/2011/layout/CircleProcess"/>
    <dgm:cxn modelId="{FCFE9EF0-96CB-4DF0-85B4-DF788FC83FB6}" type="presOf" srcId="{A584F54D-E8AC-4BCE-8256-0ADB580D0D53}" destId="{828318DD-1C24-42FA-B5C4-655922C06560}" srcOrd="0" destOrd="0" presId="urn:microsoft.com/office/officeart/2011/layout/CircleProcess"/>
    <dgm:cxn modelId="{119FE985-5085-4B91-BA42-54FC3A856D6F}" type="presParOf" srcId="{187C21EA-3655-4B4C-80D6-F78D50473A22}" destId="{A85DC802-19C1-4AEF-8E60-2C78053565F7}" srcOrd="0" destOrd="0" presId="urn:microsoft.com/office/officeart/2011/layout/CircleProcess"/>
    <dgm:cxn modelId="{7013A15C-29B2-4C92-B39E-547EDCF1F909}" type="presParOf" srcId="{A85DC802-19C1-4AEF-8E60-2C78053565F7}" destId="{56221064-E227-4764-A0DC-25C4B0C7BA48}" srcOrd="0" destOrd="0" presId="urn:microsoft.com/office/officeart/2011/layout/CircleProcess"/>
    <dgm:cxn modelId="{E3C3AE22-C4DA-45CD-B97B-1A3E29E0E7D9}" type="presParOf" srcId="{187C21EA-3655-4B4C-80D6-F78D50473A22}" destId="{013E20D5-9FB6-4B11-A402-C808B859156D}" srcOrd="1" destOrd="0" presId="urn:microsoft.com/office/officeart/2011/layout/CircleProcess"/>
    <dgm:cxn modelId="{81001174-FF4E-4BB6-84E8-453BDD3D454E}" type="presParOf" srcId="{013E20D5-9FB6-4B11-A402-C808B859156D}" destId="{B3D56D51-0C3C-457E-912B-54F030D3F8D8}" srcOrd="0" destOrd="0" presId="urn:microsoft.com/office/officeart/2011/layout/CircleProcess"/>
    <dgm:cxn modelId="{31576EBD-C607-4210-B28C-F921653A0F9F}" type="presParOf" srcId="{187C21EA-3655-4B4C-80D6-F78D50473A22}" destId="{723B637A-B01B-4477-B49D-102A09B66D8B}" srcOrd="2" destOrd="0" presId="urn:microsoft.com/office/officeart/2011/layout/CircleProcess"/>
    <dgm:cxn modelId="{A38D4761-EDFB-4406-9696-98E008675F9C}" type="presParOf" srcId="{187C21EA-3655-4B4C-80D6-F78D50473A22}" destId="{3042590A-D384-4655-872D-C09C7DFA9407}" srcOrd="3" destOrd="0" presId="urn:microsoft.com/office/officeart/2011/layout/CircleProcess"/>
    <dgm:cxn modelId="{33F87384-CD25-477A-BC98-A961FBDB4415}" type="presParOf" srcId="{3042590A-D384-4655-872D-C09C7DFA9407}" destId="{0DB3011E-F3D4-497F-84C4-34335D736E2E}" srcOrd="0" destOrd="0" presId="urn:microsoft.com/office/officeart/2011/layout/CircleProcess"/>
    <dgm:cxn modelId="{B142949E-BCDB-445F-BF18-79333F08BFCF}" type="presParOf" srcId="{187C21EA-3655-4B4C-80D6-F78D50473A22}" destId="{F51F7800-87EE-4351-81D0-C7065AFAC2F3}" srcOrd="4" destOrd="0" presId="urn:microsoft.com/office/officeart/2011/layout/CircleProcess"/>
    <dgm:cxn modelId="{11A637C1-C00A-4A23-8305-E2357200380C}" type="presParOf" srcId="{F51F7800-87EE-4351-81D0-C7065AFAC2F3}" destId="{D6248EAE-3258-4DD7-A928-1458B87BF242}" srcOrd="0" destOrd="0" presId="urn:microsoft.com/office/officeart/2011/layout/CircleProcess"/>
    <dgm:cxn modelId="{72F4CDC4-4234-40BA-A8F5-104A99274BBF}" type="presParOf" srcId="{187C21EA-3655-4B4C-80D6-F78D50473A22}" destId="{77E38004-7405-484D-BA87-C7FDB3F8DDD4}" srcOrd="5" destOrd="0" presId="urn:microsoft.com/office/officeart/2011/layout/CircleProcess"/>
    <dgm:cxn modelId="{0643E40A-212C-4FC3-8E9F-0D34DB434C7C}" type="presParOf" srcId="{187C21EA-3655-4B4C-80D6-F78D50473A22}" destId="{280FC7DA-0DB0-4CED-9745-58739A9A1841}" srcOrd="6" destOrd="0" presId="urn:microsoft.com/office/officeart/2011/layout/CircleProcess"/>
    <dgm:cxn modelId="{12562138-D419-48B9-8FF3-FE625C840B70}" type="presParOf" srcId="{280FC7DA-0DB0-4CED-9745-58739A9A1841}" destId="{6D6CD9E8-07E4-41BC-BD0B-C42BFB8C796E}" srcOrd="0" destOrd="0" presId="urn:microsoft.com/office/officeart/2011/layout/CircleProcess"/>
    <dgm:cxn modelId="{CD28E1CC-6016-4993-9FDC-9590930CE2A5}" type="presParOf" srcId="{187C21EA-3655-4B4C-80D6-F78D50473A22}" destId="{4E1282A1-592D-496E-A223-3A0A31DA0F22}" srcOrd="7" destOrd="0" presId="urn:microsoft.com/office/officeart/2011/layout/CircleProcess"/>
    <dgm:cxn modelId="{63C77EBD-A393-4F1B-9B48-546CA3CB069C}" type="presParOf" srcId="{4E1282A1-592D-496E-A223-3A0A31DA0F22}" destId="{BDBB5DFB-60AE-49DF-ABD8-72241097F378}" srcOrd="0" destOrd="0" presId="urn:microsoft.com/office/officeart/2011/layout/CircleProcess"/>
    <dgm:cxn modelId="{1DAEFF46-5AF2-4E26-A1B3-7E8789A90796}" type="presParOf" srcId="{187C21EA-3655-4B4C-80D6-F78D50473A22}" destId="{C498DFB2-A26D-4CF0-9BCE-DEC695120253}" srcOrd="8" destOrd="0" presId="urn:microsoft.com/office/officeart/2011/layout/CircleProcess"/>
    <dgm:cxn modelId="{459C90BC-A99E-4954-8568-E9B1DB442305}" type="presParOf" srcId="{187C21EA-3655-4B4C-80D6-F78D50473A22}" destId="{6790F65D-BD3F-454D-8BFC-D566249DDEB8}" srcOrd="9" destOrd="0" presId="urn:microsoft.com/office/officeart/2011/layout/CircleProcess"/>
    <dgm:cxn modelId="{BA4C4910-3D8D-4AE8-9090-2D846BA693C7}" type="presParOf" srcId="{6790F65D-BD3F-454D-8BFC-D566249DDEB8}" destId="{02786970-8991-476C-83F8-3CBD485E45E4}" srcOrd="0" destOrd="0" presId="urn:microsoft.com/office/officeart/2011/layout/CircleProcess"/>
    <dgm:cxn modelId="{5290771B-586A-47DA-A53C-EE9BDD803A57}" type="presParOf" srcId="{187C21EA-3655-4B4C-80D6-F78D50473A22}" destId="{AC502431-A3F6-40B2-97EF-CA9C8F4F6402}" srcOrd="10" destOrd="0" presId="urn:microsoft.com/office/officeart/2011/layout/CircleProcess"/>
    <dgm:cxn modelId="{C89E2B8A-5153-4494-9F33-38AC1D1C4826}" type="presParOf" srcId="{AC502431-A3F6-40B2-97EF-CA9C8F4F6402}" destId="{89D75921-9322-4B54-888A-782C30D4E6CC}" srcOrd="0" destOrd="0" presId="urn:microsoft.com/office/officeart/2011/layout/CircleProcess"/>
    <dgm:cxn modelId="{A74FF139-A799-4F1D-A709-0C98C7687B1F}" type="presParOf" srcId="{187C21EA-3655-4B4C-80D6-F78D50473A22}" destId="{828318DD-1C24-42FA-B5C4-655922C06560}" srcOrd="11" destOrd="0" presId="urn:microsoft.com/office/officeart/2011/layout/CircleProcess"/>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6.xml><?xml version="1.0" encoding="utf-8"?>
<dgm:dataModel xmlns:dgm="http://schemas.openxmlformats.org/drawingml/2006/diagram" xmlns:a="http://schemas.openxmlformats.org/drawingml/2006/main">
  <dgm:ptLst>
    <dgm:pt modelId="{6F163A37-1284-4E12-95EB-33260F580925}" type="doc">
      <dgm:prSet loTypeId="urn:microsoft.com/office/officeart/2005/8/layout/default" loCatId="list" qsTypeId="urn:microsoft.com/office/officeart/2005/8/quickstyle/3d1" qsCatId="3D" csTypeId="urn:microsoft.com/office/officeart/2005/8/colors/accent1_2" csCatId="accent1" phldr="1"/>
      <dgm:spPr/>
      <dgm:t>
        <a:bodyPr/>
        <a:lstStyle/>
        <a:p>
          <a:endParaRPr lang="en-GB"/>
        </a:p>
      </dgm:t>
    </dgm:pt>
    <dgm:pt modelId="{B8379A21-3055-4774-9CEF-99FCFE349D7E}">
      <dgm:prSet phldrT="[Text]"/>
      <dgm:spPr/>
      <dgm:t>
        <a:bodyPr/>
        <a:lstStyle/>
        <a:p>
          <a:pPr algn="ctr"/>
          <a:r>
            <a:rPr lang="en-GB"/>
            <a:t>Enterprise Value </a:t>
          </a:r>
        </a:p>
      </dgm:t>
    </dgm:pt>
    <dgm:pt modelId="{987237DA-BC97-47AD-881B-C2ED4D76E543}" type="parTrans" cxnId="{698085C1-270E-4CB8-AE11-F638DF8F5E28}">
      <dgm:prSet/>
      <dgm:spPr/>
      <dgm:t>
        <a:bodyPr/>
        <a:lstStyle/>
        <a:p>
          <a:endParaRPr lang="en-GB"/>
        </a:p>
      </dgm:t>
    </dgm:pt>
    <dgm:pt modelId="{5354D73C-9E73-49E9-AA23-6B19C84A6E3F}" type="sibTrans" cxnId="{698085C1-270E-4CB8-AE11-F638DF8F5E28}">
      <dgm:prSet/>
      <dgm:spPr/>
      <dgm:t>
        <a:bodyPr/>
        <a:lstStyle/>
        <a:p>
          <a:endParaRPr lang="en-GB"/>
        </a:p>
      </dgm:t>
    </dgm:pt>
    <dgm:pt modelId="{36C8DFBC-A89B-46C4-8F47-6CFC13810D17}">
      <dgm:prSet phldrT="[Text]"/>
      <dgm:spPr/>
      <dgm:t>
        <a:bodyPr/>
        <a:lstStyle/>
        <a:p>
          <a:pPr algn="ctr"/>
          <a:r>
            <a:rPr lang="en-GB"/>
            <a:t>EV/EBITDA Multiple</a:t>
          </a:r>
        </a:p>
      </dgm:t>
    </dgm:pt>
    <dgm:pt modelId="{DB43E67C-1EFB-4C52-AA52-0E8A73C5DBD3}" type="parTrans" cxnId="{59640EC1-13E8-4158-9791-1E88A2B9C52E}">
      <dgm:prSet/>
      <dgm:spPr/>
      <dgm:t>
        <a:bodyPr/>
        <a:lstStyle/>
        <a:p>
          <a:endParaRPr lang="en-GB"/>
        </a:p>
      </dgm:t>
    </dgm:pt>
    <dgm:pt modelId="{58A21129-DA89-4AD5-B480-24CC821AD0F1}" type="sibTrans" cxnId="{59640EC1-13E8-4158-9791-1E88A2B9C52E}">
      <dgm:prSet/>
      <dgm:spPr/>
      <dgm:t>
        <a:bodyPr/>
        <a:lstStyle/>
        <a:p>
          <a:endParaRPr lang="en-GB"/>
        </a:p>
      </dgm:t>
    </dgm:pt>
    <dgm:pt modelId="{289B4376-75F9-4AD9-B24F-1BEDCBFA4193}">
      <dgm:prSet phldrT="[Text]"/>
      <dgm:spPr/>
      <dgm:t>
        <a:bodyPr/>
        <a:lstStyle/>
        <a:p>
          <a:pPr algn="ctr"/>
          <a:r>
            <a:rPr lang="en-GB"/>
            <a:t>X8.80</a:t>
          </a:r>
        </a:p>
      </dgm:t>
    </dgm:pt>
    <dgm:pt modelId="{174C418C-0054-44CF-9166-075356716F45}" type="sibTrans" cxnId="{93B01D0B-B780-48CD-9318-EC5B6851DEF3}">
      <dgm:prSet/>
      <dgm:spPr/>
      <dgm:t>
        <a:bodyPr/>
        <a:lstStyle/>
        <a:p>
          <a:endParaRPr lang="en-GB"/>
        </a:p>
      </dgm:t>
    </dgm:pt>
    <dgm:pt modelId="{663FBAA1-3248-4197-AF91-D06D5AEE2618}" type="parTrans" cxnId="{93B01D0B-B780-48CD-9318-EC5B6851DEF3}">
      <dgm:prSet/>
      <dgm:spPr/>
      <dgm:t>
        <a:bodyPr/>
        <a:lstStyle/>
        <a:p>
          <a:endParaRPr lang="en-GB"/>
        </a:p>
      </dgm:t>
    </dgm:pt>
    <dgm:pt modelId="{858B1E94-A7C8-4F0C-9C47-99D21A64733E}">
      <dgm:prSet phldrT="[Text]"/>
      <dgm:spPr/>
      <dgm:t>
        <a:bodyPr/>
        <a:lstStyle/>
        <a:p>
          <a:pPr algn="ctr"/>
          <a:r>
            <a:rPr lang="en-GB"/>
            <a:t>$1.71 Billion</a:t>
          </a:r>
        </a:p>
      </dgm:t>
    </dgm:pt>
    <dgm:pt modelId="{2B63C740-73CC-48A8-86CA-FE2777DE9FBB}" type="sibTrans" cxnId="{35DC27AC-F0A5-4C21-9CBF-41858CB6ABA4}">
      <dgm:prSet/>
      <dgm:spPr/>
      <dgm:t>
        <a:bodyPr/>
        <a:lstStyle/>
        <a:p>
          <a:endParaRPr lang="en-GB"/>
        </a:p>
      </dgm:t>
    </dgm:pt>
    <dgm:pt modelId="{149B35B1-E87E-4125-9A61-99E96B8695FF}" type="parTrans" cxnId="{35DC27AC-F0A5-4C21-9CBF-41858CB6ABA4}">
      <dgm:prSet/>
      <dgm:spPr/>
      <dgm:t>
        <a:bodyPr/>
        <a:lstStyle/>
        <a:p>
          <a:endParaRPr lang="en-GB"/>
        </a:p>
      </dgm:t>
    </dgm:pt>
    <dgm:pt modelId="{8D4BF128-9DC5-4AE0-9B3F-2956326687FC}" type="pres">
      <dgm:prSet presAssocID="{6F163A37-1284-4E12-95EB-33260F580925}" presName="diagram" presStyleCnt="0">
        <dgm:presLayoutVars>
          <dgm:dir/>
          <dgm:resizeHandles val="exact"/>
        </dgm:presLayoutVars>
      </dgm:prSet>
      <dgm:spPr/>
      <dgm:t>
        <a:bodyPr/>
        <a:lstStyle/>
        <a:p>
          <a:endParaRPr lang="en-GB"/>
        </a:p>
      </dgm:t>
    </dgm:pt>
    <dgm:pt modelId="{7864F60D-3058-4F5E-9289-5E8122D4C0F8}" type="pres">
      <dgm:prSet presAssocID="{B8379A21-3055-4774-9CEF-99FCFE349D7E}" presName="node" presStyleLbl="node1" presStyleIdx="0" presStyleCnt="2">
        <dgm:presLayoutVars>
          <dgm:bulletEnabled val="1"/>
        </dgm:presLayoutVars>
      </dgm:prSet>
      <dgm:spPr/>
      <dgm:t>
        <a:bodyPr/>
        <a:lstStyle/>
        <a:p>
          <a:endParaRPr lang="en-GB"/>
        </a:p>
      </dgm:t>
    </dgm:pt>
    <dgm:pt modelId="{6B8ED45F-DA82-4DD3-B523-F6637DA5AA34}" type="pres">
      <dgm:prSet presAssocID="{5354D73C-9E73-49E9-AA23-6B19C84A6E3F}" presName="sibTrans" presStyleCnt="0"/>
      <dgm:spPr/>
    </dgm:pt>
    <dgm:pt modelId="{3789072F-00A1-4D08-9E7A-1F7550912248}" type="pres">
      <dgm:prSet presAssocID="{36C8DFBC-A89B-46C4-8F47-6CFC13810D17}" presName="node" presStyleLbl="node1" presStyleIdx="1" presStyleCnt="2">
        <dgm:presLayoutVars>
          <dgm:bulletEnabled val="1"/>
        </dgm:presLayoutVars>
      </dgm:prSet>
      <dgm:spPr/>
      <dgm:t>
        <a:bodyPr/>
        <a:lstStyle/>
        <a:p>
          <a:endParaRPr lang="en-GB"/>
        </a:p>
      </dgm:t>
    </dgm:pt>
  </dgm:ptLst>
  <dgm:cxnLst>
    <dgm:cxn modelId="{9D160BD2-D666-4BD5-9C15-BAE2502057FB}" type="presOf" srcId="{289B4376-75F9-4AD9-B24F-1BEDCBFA4193}" destId="{3789072F-00A1-4D08-9E7A-1F7550912248}" srcOrd="0" destOrd="1" presId="urn:microsoft.com/office/officeart/2005/8/layout/default"/>
    <dgm:cxn modelId="{822C305E-4638-438C-B797-CE01329F1190}" type="presOf" srcId="{36C8DFBC-A89B-46C4-8F47-6CFC13810D17}" destId="{3789072F-00A1-4D08-9E7A-1F7550912248}" srcOrd="0" destOrd="0" presId="urn:microsoft.com/office/officeart/2005/8/layout/default"/>
    <dgm:cxn modelId="{698085C1-270E-4CB8-AE11-F638DF8F5E28}" srcId="{6F163A37-1284-4E12-95EB-33260F580925}" destId="{B8379A21-3055-4774-9CEF-99FCFE349D7E}" srcOrd="0" destOrd="0" parTransId="{987237DA-BC97-47AD-881B-C2ED4D76E543}" sibTransId="{5354D73C-9E73-49E9-AA23-6B19C84A6E3F}"/>
    <dgm:cxn modelId="{35DC27AC-F0A5-4C21-9CBF-41858CB6ABA4}" srcId="{B8379A21-3055-4774-9CEF-99FCFE349D7E}" destId="{858B1E94-A7C8-4F0C-9C47-99D21A64733E}" srcOrd="0" destOrd="0" parTransId="{149B35B1-E87E-4125-9A61-99E96B8695FF}" sibTransId="{2B63C740-73CC-48A8-86CA-FE2777DE9FBB}"/>
    <dgm:cxn modelId="{93B01D0B-B780-48CD-9318-EC5B6851DEF3}" srcId="{36C8DFBC-A89B-46C4-8F47-6CFC13810D17}" destId="{289B4376-75F9-4AD9-B24F-1BEDCBFA4193}" srcOrd="0" destOrd="0" parTransId="{663FBAA1-3248-4197-AF91-D06D5AEE2618}" sibTransId="{174C418C-0054-44CF-9166-075356716F45}"/>
    <dgm:cxn modelId="{9584783F-156C-4FE8-84DD-13B9B5DE3413}" type="presOf" srcId="{858B1E94-A7C8-4F0C-9C47-99D21A64733E}" destId="{7864F60D-3058-4F5E-9289-5E8122D4C0F8}" srcOrd="0" destOrd="1" presId="urn:microsoft.com/office/officeart/2005/8/layout/default"/>
    <dgm:cxn modelId="{D4681979-D5E8-4421-B1E0-03A637B9B18D}" type="presOf" srcId="{B8379A21-3055-4774-9CEF-99FCFE349D7E}" destId="{7864F60D-3058-4F5E-9289-5E8122D4C0F8}" srcOrd="0" destOrd="0" presId="urn:microsoft.com/office/officeart/2005/8/layout/default"/>
    <dgm:cxn modelId="{A83D64DA-90D1-4739-86DB-EE36C5C6401C}" type="presOf" srcId="{6F163A37-1284-4E12-95EB-33260F580925}" destId="{8D4BF128-9DC5-4AE0-9B3F-2956326687FC}" srcOrd="0" destOrd="0" presId="urn:microsoft.com/office/officeart/2005/8/layout/default"/>
    <dgm:cxn modelId="{59640EC1-13E8-4158-9791-1E88A2B9C52E}" srcId="{6F163A37-1284-4E12-95EB-33260F580925}" destId="{36C8DFBC-A89B-46C4-8F47-6CFC13810D17}" srcOrd="1" destOrd="0" parTransId="{DB43E67C-1EFB-4C52-AA52-0E8A73C5DBD3}" sibTransId="{58A21129-DA89-4AD5-B480-24CC821AD0F1}"/>
    <dgm:cxn modelId="{4DB903C4-6C98-431C-9C5F-D90411532422}" type="presParOf" srcId="{8D4BF128-9DC5-4AE0-9B3F-2956326687FC}" destId="{7864F60D-3058-4F5E-9289-5E8122D4C0F8}" srcOrd="0" destOrd="0" presId="urn:microsoft.com/office/officeart/2005/8/layout/default"/>
    <dgm:cxn modelId="{6FF5FE35-6D3C-45A1-8D2B-2189ED33F5E4}" type="presParOf" srcId="{8D4BF128-9DC5-4AE0-9B3F-2956326687FC}" destId="{6B8ED45F-DA82-4DD3-B523-F6637DA5AA34}" srcOrd="1" destOrd="0" presId="urn:microsoft.com/office/officeart/2005/8/layout/default"/>
    <dgm:cxn modelId="{2EFBB9F6-25D6-4B6B-9B03-56C775AF7B5F}" type="presParOf" srcId="{8D4BF128-9DC5-4AE0-9B3F-2956326687FC}" destId="{3789072F-00A1-4D08-9E7A-1F7550912248}" srcOrd="2" destOrd="0" presId="urn:microsoft.com/office/officeart/2005/8/layout/default"/>
  </dgm:cxnLst>
  <dgm:bg/>
  <dgm:whole/>
  <dgm:extLst>
    <a:ext uri="http://schemas.microsoft.com/office/drawing/2008/diagram">
      <dsp:dataModelExt xmlns:dsp="http://schemas.microsoft.com/office/drawing/2008/diagram" relId="rId14" minVer="http://schemas.openxmlformats.org/drawingml/2006/diagram"/>
    </a:ext>
  </dgm:extLst>
</dgm:dataModel>
</file>

<file path=xl/diagrams/data7.xml><?xml version="1.0" encoding="utf-8"?>
<dgm:dataModel xmlns:dgm="http://schemas.openxmlformats.org/drawingml/2006/diagram" xmlns:a="http://schemas.openxmlformats.org/drawingml/2006/main">
  <dgm:ptLst>
    <dgm:pt modelId="{6F163A37-1284-4E12-95EB-33260F580925}" type="doc">
      <dgm:prSet loTypeId="urn:microsoft.com/office/officeart/2005/8/layout/vList2" loCatId="list" qsTypeId="urn:microsoft.com/office/officeart/2005/8/quickstyle/3d1" qsCatId="3D" csTypeId="urn:microsoft.com/office/officeart/2005/8/colors/accent1_2" csCatId="accent1" phldr="1"/>
      <dgm:spPr/>
      <dgm:t>
        <a:bodyPr/>
        <a:lstStyle/>
        <a:p>
          <a:endParaRPr lang="en-GB"/>
        </a:p>
      </dgm:t>
    </dgm:pt>
    <dgm:pt modelId="{B8379A21-3055-4774-9CEF-99FCFE349D7E}">
      <dgm:prSet phldrT="[Text]" custT="1"/>
      <dgm:spPr/>
      <dgm:t>
        <a:bodyPr/>
        <a:lstStyle/>
        <a:p>
          <a:pPr algn="ctr"/>
          <a:r>
            <a:rPr lang="en-GB" sz="2000"/>
            <a:t>Weighted Average Cost of Capital</a:t>
          </a:r>
        </a:p>
      </dgm:t>
    </dgm:pt>
    <dgm:pt modelId="{987237DA-BC97-47AD-881B-C2ED4D76E543}" type="parTrans" cxnId="{698085C1-270E-4CB8-AE11-F638DF8F5E28}">
      <dgm:prSet/>
      <dgm:spPr/>
      <dgm:t>
        <a:bodyPr/>
        <a:lstStyle/>
        <a:p>
          <a:endParaRPr lang="en-GB"/>
        </a:p>
      </dgm:t>
    </dgm:pt>
    <dgm:pt modelId="{5354D73C-9E73-49E9-AA23-6B19C84A6E3F}" type="sibTrans" cxnId="{698085C1-270E-4CB8-AE11-F638DF8F5E28}">
      <dgm:prSet/>
      <dgm:spPr/>
      <dgm:t>
        <a:bodyPr/>
        <a:lstStyle/>
        <a:p>
          <a:endParaRPr lang="en-GB"/>
        </a:p>
      </dgm:t>
    </dgm:pt>
    <dgm:pt modelId="{AB739D52-5218-4FB8-860C-DD89D8446561}">
      <dgm:prSet phldrT="[Text]" custT="1"/>
      <dgm:spPr/>
      <dgm:t>
        <a:bodyPr/>
        <a:lstStyle/>
        <a:p>
          <a:pPr algn="ctr"/>
          <a:r>
            <a:rPr lang="en-GB" sz="2000"/>
            <a:t>10.74%</a:t>
          </a:r>
        </a:p>
      </dgm:t>
    </dgm:pt>
    <dgm:pt modelId="{1A68C0A0-429E-48E7-8267-E8B9FF42B108}" type="parTrans" cxnId="{07B2F01E-51C3-47AE-8FB0-4BDE8F89FC9B}">
      <dgm:prSet/>
      <dgm:spPr/>
      <dgm:t>
        <a:bodyPr/>
        <a:lstStyle/>
        <a:p>
          <a:endParaRPr lang="en-GB"/>
        </a:p>
      </dgm:t>
    </dgm:pt>
    <dgm:pt modelId="{890BCF96-6193-4CA9-A8C1-1C2324ABF8DA}" type="sibTrans" cxnId="{07B2F01E-51C3-47AE-8FB0-4BDE8F89FC9B}">
      <dgm:prSet/>
      <dgm:spPr/>
      <dgm:t>
        <a:bodyPr/>
        <a:lstStyle/>
        <a:p>
          <a:endParaRPr lang="en-GB"/>
        </a:p>
      </dgm:t>
    </dgm:pt>
    <dgm:pt modelId="{FFD6AF6C-B866-4147-AE9B-6737BBD98D82}" type="pres">
      <dgm:prSet presAssocID="{6F163A37-1284-4E12-95EB-33260F580925}" presName="linear" presStyleCnt="0">
        <dgm:presLayoutVars>
          <dgm:animLvl val="lvl"/>
          <dgm:resizeHandles val="exact"/>
        </dgm:presLayoutVars>
      </dgm:prSet>
      <dgm:spPr/>
      <dgm:t>
        <a:bodyPr/>
        <a:lstStyle/>
        <a:p>
          <a:endParaRPr lang="en-GB"/>
        </a:p>
      </dgm:t>
    </dgm:pt>
    <dgm:pt modelId="{4CDBEFEA-8534-4DD3-B06B-1CE0A2D3AFB8}" type="pres">
      <dgm:prSet presAssocID="{B8379A21-3055-4774-9CEF-99FCFE349D7E}" presName="parentText" presStyleLbl="node1" presStyleIdx="0" presStyleCnt="1" custLinFactNeighborX="3774" custLinFactNeighborY="-27726">
        <dgm:presLayoutVars>
          <dgm:chMax val="0"/>
          <dgm:bulletEnabled val="1"/>
        </dgm:presLayoutVars>
      </dgm:prSet>
      <dgm:spPr/>
      <dgm:t>
        <a:bodyPr/>
        <a:lstStyle/>
        <a:p>
          <a:endParaRPr lang="en-GB"/>
        </a:p>
      </dgm:t>
    </dgm:pt>
    <dgm:pt modelId="{8F642833-FA7D-41B3-9D48-612B83F72CA7}" type="pres">
      <dgm:prSet presAssocID="{B8379A21-3055-4774-9CEF-99FCFE349D7E}" presName="childText" presStyleLbl="revTx" presStyleIdx="0" presStyleCnt="1">
        <dgm:presLayoutVars>
          <dgm:bulletEnabled val="1"/>
        </dgm:presLayoutVars>
      </dgm:prSet>
      <dgm:spPr/>
      <dgm:t>
        <a:bodyPr/>
        <a:lstStyle/>
        <a:p>
          <a:endParaRPr lang="en-GB"/>
        </a:p>
      </dgm:t>
    </dgm:pt>
  </dgm:ptLst>
  <dgm:cxnLst>
    <dgm:cxn modelId="{1692B67F-AD82-4615-A049-2DADAF2E9F96}" type="presOf" srcId="{6F163A37-1284-4E12-95EB-33260F580925}" destId="{FFD6AF6C-B866-4147-AE9B-6737BBD98D82}" srcOrd="0" destOrd="0" presId="urn:microsoft.com/office/officeart/2005/8/layout/vList2"/>
    <dgm:cxn modelId="{698085C1-270E-4CB8-AE11-F638DF8F5E28}" srcId="{6F163A37-1284-4E12-95EB-33260F580925}" destId="{B8379A21-3055-4774-9CEF-99FCFE349D7E}" srcOrd="0" destOrd="0" parTransId="{987237DA-BC97-47AD-881B-C2ED4D76E543}" sibTransId="{5354D73C-9E73-49E9-AA23-6B19C84A6E3F}"/>
    <dgm:cxn modelId="{07B2F01E-51C3-47AE-8FB0-4BDE8F89FC9B}" srcId="{B8379A21-3055-4774-9CEF-99FCFE349D7E}" destId="{AB739D52-5218-4FB8-860C-DD89D8446561}" srcOrd="0" destOrd="0" parTransId="{1A68C0A0-429E-48E7-8267-E8B9FF42B108}" sibTransId="{890BCF96-6193-4CA9-A8C1-1C2324ABF8DA}"/>
    <dgm:cxn modelId="{18695CBA-348C-4B90-B440-89EEAFBB5182}" type="presOf" srcId="{B8379A21-3055-4774-9CEF-99FCFE349D7E}" destId="{4CDBEFEA-8534-4DD3-B06B-1CE0A2D3AFB8}" srcOrd="0" destOrd="0" presId="urn:microsoft.com/office/officeart/2005/8/layout/vList2"/>
    <dgm:cxn modelId="{5CDECB47-B0D7-4493-8C3A-980D7CC92B73}" type="presOf" srcId="{AB739D52-5218-4FB8-860C-DD89D8446561}" destId="{8F642833-FA7D-41B3-9D48-612B83F72CA7}" srcOrd="0" destOrd="0" presId="urn:microsoft.com/office/officeart/2005/8/layout/vList2"/>
    <dgm:cxn modelId="{B7CCAE10-EEDB-499A-B5EA-6E9F2944A036}" type="presParOf" srcId="{FFD6AF6C-B866-4147-AE9B-6737BBD98D82}" destId="{4CDBEFEA-8534-4DD3-B06B-1CE0A2D3AFB8}" srcOrd="0" destOrd="0" presId="urn:microsoft.com/office/officeart/2005/8/layout/vList2"/>
    <dgm:cxn modelId="{C77FD1F7-42D7-4CCC-AE05-01EC8528018F}" type="presParOf" srcId="{FFD6AF6C-B866-4147-AE9B-6737BBD98D82}" destId="{8F642833-FA7D-41B3-9D48-612B83F72CA7}" srcOrd="1" destOrd="0" presId="urn:microsoft.com/office/officeart/2005/8/layout/vList2"/>
  </dgm:cxnLst>
  <dgm:bg/>
  <dgm:whole/>
  <dgm:extLst>
    <a:ext uri="http://schemas.microsoft.com/office/drawing/2008/diagram">
      <dsp:dataModelExt xmlns:dsp="http://schemas.microsoft.com/office/drawing/2008/diagram" relId="rId19" minVer="http://schemas.openxmlformats.org/drawingml/2006/diagram"/>
    </a:ext>
  </dgm:extLst>
</dgm:dataModel>
</file>

<file path=xl/diagrams/data8.xml><?xml version="1.0" encoding="utf-8"?>
<dgm:dataModel xmlns:dgm="http://schemas.openxmlformats.org/drawingml/2006/diagram" xmlns:a="http://schemas.openxmlformats.org/drawingml/2006/main">
  <dgm:ptLst>
    <dgm:pt modelId="{B48E324A-A5CC-45DD-8B7B-981A6C4F8605}" type="doc">
      <dgm:prSet loTypeId="urn:microsoft.com/office/officeart/2005/8/layout/equation1" loCatId="relationship" qsTypeId="urn:microsoft.com/office/officeart/2005/8/quickstyle/3d1" qsCatId="3D" csTypeId="urn:microsoft.com/office/officeart/2005/8/colors/accent1_2" csCatId="accent1" phldr="1"/>
      <dgm:spPr/>
      <dgm:t>
        <a:bodyPr/>
        <a:lstStyle/>
        <a:p>
          <a:endParaRPr lang="en-GB"/>
        </a:p>
      </dgm:t>
    </dgm:pt>
    <dgm:pt modelId="{37D7D485-6AB9-408D-AB06-C5914401ACE6}">
      <dgm:prSet phldrT="[Text]" custT="1"/>
      <dgm:spPr/>
      <dgm:t>
        <a:bodyPr/>
        <a:lstStyle/>
        <a:p>
          <a:pPr algn="ctr"/>
          <a:r>
            <a:rPr lang="en-GB" sz="1400" b="1">
              <a:latin typeface="Arial Narrow" panose="020B0606020202030204" pitchFamily="34" charset="0"/>
            </a:rPr>
            <a:t>w(E)</a:t>
          </a:r>
        </a:p>
      </dgm:t>
    </dgm:pt>
    <dgm:pt modelId="{E79652EE-6F51-4771-8B19-139FB03B0390}" type="parTrans" cxnId="{4813C8C1-2DC9-457E-89D1-4127553C9C70}">
      <dgm:prSet/>
      <dgm:spPr/>
      <dgm:t>
        <a:bodyPr/>
        <a:lstStyle/>
        <a:p>
          <a:endParaRPr lang="en-GB"/>
        </a:p>
      </dgm:t>
    </dgm:pt>
    <dgm:pt modelId="{8010CB1A-BAEE-453B-8FD4-9137825BE2D2}" type="sibTrans" cxnId="{4813C8C1-2DC9-457E-89D1-4127553C9C70}">
      <dgm:prSet/>
      <dgm:spPr/>
      <dgm:t>
        <a:bodyPr/>
        <a:lstStyle/>
        <a:p>
          <a:endParaRPr lang="en-GB"/>
        </a:p>
      </dgm:t>
    </dgm:pt>
    <dgm:pt modelId="{86BEE35D-D120-41E3-9248-4106FBF5E020}">
      <dgm:prSet phldrT="[Text]" custT="1"/>
      <dgm:spPr/>
      <dgm:t>
        <a:bodyPr/>
        <a:lstStyle/>
        <a:p>
          <a:pPr algn="ctr"/>
          <a:r>
            <a:rPr lang="en-GB" sz="1400" b="1">
              <a:latin typeface="Arial Narrow" panose="020B0606020202030204" pitchFamily="34" charset="0"/>
              <a:cs typeface="Arial" panose="020B0604020202020204" pitchFamily="34" charset="0"/>
            </a:rPr>
            <a:t>r(E)</a:t>
          </a:r>
        </a:p>
      </dgm:t>
    </dgm:pt>
    <dgm:pt modelId="{AF46B55C-4F85-4A6C-A5DC-B0D88B98C58D}" type="parTrans" cxnId="{2DD93D40-8D80-420B-B77D-DEE96B7EFE52}">
      <dgm:prSet/>
      <dgm:spPr/>
      <dgm:t>
        <a:bodyPr/>
        <a:lstStyle/>
        <a:p>
          <a:endParaRPr lang="en-GB"/>
        </a:p>
      </dgm:t>
    </dgm:pt>
    <dgm:pt modelId="{48C2BBA1-8177-40C2-BC6F-7E61504C23AF}" type="sibTrans" cxnId="{2DD93D40-8D80-420B-B77D-DEE96B7EFE52}">
      <dgm:prSet/>
      <dgm:spPr/>
      <dgm:t>
        <a:bodyPr/>
        <a:lstStyle/>
        <a:p>
          <a:endParaRPr lang="en-GB"/>
        </a:p>
      </dgm:t>
    </dgm:pt>
    <dgm:pt modelId="{89E919B2-8B56-4817-92F2-3ED1F22A5B3B}">
      <dgm:prSet phldrT="[Text]" custT="1"/>
      <dgm:spPr/>
      <dgm:t>
        <a:bodyPr/>
        <a:lstStyle/>
        <a:p>
          <a:pPr algn="ctr"/>
          <a:r>
            <a:rPr lang="en-GB" sz="1400" b="1">
              <a:latin typeface="Arial Narrow" panose="020B0606020202030204" pitchFamily="34" charset="0"/>
              <a:cs typeface="Arial" panose="020B0604020202020204" pitchFamily="34" charset="0"/>
            </a:rPr>
            <a:t>WACC</a:t>
          </a:r>
        </a:p>
      </dgm:t>
    </dgm:pt>
    <dgm:pt modelId="{688430EF-8920-44FD-BB93-E73F413E585E}" type="parTrans" cxnId="{DB99C1DD-69C9-4179-92F2-7EBA4CCFAC53}">
      <dgm:prSet/>
      <dgm:spPr/>
      <dgm:t>
        <a:bodyPr/>
        <a:lstStyle/>
        <a:p>
          <a:endParaRPr lang="en-GB"/>
        </a:p>
      </dgm:t>
    </dgm:pt>
    <dgm:pt modelId="{60F6036A-16AB-47DA-AD6B-54A107E47A53}" type="sibTrans" cxnId="{DB99C1DD-69C9-4179-92F2-7EBA4CCFAC53}">
      <dgm:prSet/>
      <dgm:spPr/>
      <dgm:t>
        <a:bodyPr/>
        <a:lstStyle/>
        <a:p>
          <a:endParaRPr lang="en-GB"/>
        </a:p>
      </dgm:t>
    </dgm:pt>
    <dgm:pt modelId="{4716F729-FE0B-43D9-9E24-285E16FA4319}">
      <dgm:prSet phldrT="[Text]" custT="1"/>
      <dgm:spPr/>
      <dgm:t>
        <a:bodyPr/>
        <a:lstStyle/>
        <a:p>
          <a:pPr algn="ctr"/>
          <a:r>
            <a:rPr lang="en-GB" sz="1400" b="1">
              <a:latin typeface="Arial Narrow" panose="020B0606020202030204" pitchFamily="34" charset="0"/>
              <a:cs typeface="Arial" panose="020B0604020202020204" pitchFamily="34" charset="0"/>
            </a:rPr>
            <a:t>r(D)</a:t>
          </a:r>
        </a:p>
      </dgm:t>
    </dgm:pt>
    <dgm:pt modelId="{1FA339FC-D22C-49FA-A7FF-617519195437}" type="parTrans" cxnId="{C9C7EA0C-F884-4E38-A05D-FD47AF35B77C}">
      <dgm:prSet/>
      <dgm:spPr/>
      <dgm:t>
        <a:bodyPr/>
        <a:lstStyle/>
        <a:p>
          <a:endParaRPr lang="en-GB"/>
        </a:p>
      </dgm:t>
    </dgm:pt>
    <dgm:pt modelId="{680EC031-54AE-44A3-ADBA-9BC36F740D4D}" type="sibTrans" cxnId="{C9C7EA0C-F884-4E38-A05D-FD47AF35B77C}">
      <dgm:prSet/>
      <dgm:spPr/>
      <dgm:t>
        <a:bodyPr/>
        <a:lstStyle/>
        <a:p>
          <a:endParaRPr lang="en-GB"/>
        </a:p>
      </dgm:t>
    </dgm:pt>
    <dgm:pt modelId="{E4764096-E358-4862-AF94-B5E6F8A44A50}">
      <dgm:prSet phldrT="[Text]" custT="1"/>
      <dgm:spPr/>
      <dgm:t>
        <a:bodyPr/>
        <a:lstStyle/>
        <a:p>
          <a:pPr algn="ctr"/>
          <a:r>
            <a:rPr lang="en-GB" sz="1400" b="1">
              <a:latin typeface="Arial Narrow" panose="020B0606020202030204" pitchFamily="34" charset="0"/>
              <a:cs typeface="Arial" panose="020B0604020202020204" pitchFamily="34" charset="0"/>
            </a:rPr>
            <a:t>w(D)</a:t>
          </a:r>
        </a:p>
      </dgm:t>
    </dgm:pt>
    <dgm:pt modelId="{04CC07E6-B4C8-4E3F-89FA-20683ED9F169}" type="parTrans" cxnId="{DB2F5CFE-1720-4425-AC64-4ACE5E02EF07}">
      <dgm:prSet/>
      <dgm:spPr/>
      <dgm:t>
        <a:bodyPr/>
        <a:lstStyle/>
        <a:p>
          <a:endParaRPr lang="en-GB"/>
        </a:p>
      </dgm:t>
    </dgm:pt>
    <dgm:pt modelId="{08078535-F026-40E9-8F7A-1C716945DDA5}" type="sibTrans" cxnId="{DB2F5CFE-1720-4425-AC64-4ACE5E02EF07}">
      <dgm:prSet/>
      <dgm:spPr/>
      <dgm:t>
        <a:bodyPr/>
        <a:lstStyle/>
        <a:p>
          <a:endParaRPr lang="en-GB"/>
        </a:p>
      </dgm:t>
    </dgm:pt>
    <dgm:pt modelId="{9CC6A628-73B9-4EDF-92D8-D7093FA29F7E}">
      <dgm:prSet phldrT="[Text]" custT="1"/>
      <dgm:spPr/>
      <dgm:t>
        <a:bodyPr/>
        <a:lstStyle/>
        <a:p>
          <a:pPr algn="ctr"/>
          <a:r>
            <a:rPr lang="en-GB" sz="1400" b="1">
              <a:latin typeface="Arial Narrow" panose="020B0606020202030204" pitchFamily="34" charset="0"/>
              <a:cs typeface="Arial" panose="020B0604020202020204" pitchFamily="34" charset="0"/>
            </a:rPr>
            <a:t>(1-Tax)</a:t>
          </a:r>
        </a:p>
      </dgm:t>
    </dgm:pt>
    <dgm:pt modelId="{53CBA17C-4F6A-4DB4-B248-F4944082D500}" type="parTrans" cxnId="{BBFDE5DF-FD44-4D5C-AE3D-49FD3A7353E4}">
      <dgm:prSet/>
      <dgm:spPr/>
      <dgm:t>
        <a:bodyPr/>
        <a:lstStyle/>
        <a:p>
          <a:endParaRPr lang="en-GB"/>
        </a:p>
      </dgm:t>
    </dgm:pt>
    <dgm:pt modelId="{B9118350-6928-4959-92F9-F6093F4641DA}" type="sibTrans" cxnId="{BBFDE5DF-FD44-4D5C-AE3D-49FD3A7353E4}">
      <dgm:prSet/>
      <dgm:spPr/>
      <dgm:t>
        <a:bodyPr/>
        <a:lstStyle/>
        <a:p>
          <a:endParaRPr lang="en-GB"/>
        </a:p>
      </dgm:t>
    </dgm:pt>
    <dgm:pt modelId="{476DFD0E-8082-4F0D-B637-8A598D560E1B}">
      <dgm:prSet phldrT="[Text]" custT="1"/>
      <dgm:spPr/>
      <dgm:t>
        <a:bodyPr/>
        <a:lstStyle/>
        <a:p>
          <a:pPr algn="ctr"/>
          <a:r>
            <a:rPr lang="en-GB" sz="1400" b="1">
              <a:latin typeface="Arial Narrow" panose="020B0606020202030204" pitchFamily="34" charset="0"/>
            </a:rPr>
            <a:t>77.19%</a:t>
          </a:r>
        </a:p>
      </dgm:t>
    </dgm:pt>
    <dgm:pt modelId="{3B6BC5F0-C931-4005-B79F-63C38F4E34CD}" type="parTrans" cxnId="{2EF35D84-D59A-45E0-93BE-8CA0D2A3A3BC}">
      <dgm:prSet/>
      <dgm:spPr/>
      <dgm:t>
        <a:bodyPr/>
        <a:lstStyle/>
        <a:p>
          <a:endParaRPr lang="en-GB"/>
        </a:p>
      </dgm:t>
    </dgm:pt>
    <dgm:pt modelId="{F39BF85C-8AD0-4482-BCD1-ED50A5B5A928}" type="sibTrans" cxnId="{2EF35D84-D59A-45E0-93BE-8CA0D2A3A3BC}">
      <dgm:prSet/>
      <dgm:spPr/>
      <dgm:t>
        <a:bodyPr/>
        <a:lstStyle/>
        <a:p>
          <a:endParaRPr lang="en-GB"/>
        </a:p>
      </dgm:t>
    </dgm:pt>
    <dgm:pt modelId="{15BC608F-10B5-46FB-A951-5BF2C5471A5D}">
      <dgm:prSet phldrT="[Text]" custT="1"/>
      <dgm:spPr/>
      <dgm:t>
        <a:bodyPr/>
        <a:lstStyle/>
        <a:p>
          <a:pPr algn="ctr"/>
          <a:r>
            <a:rPr lang="en-GB" sz="1400" b="1">
              <a:latin typeface="Arial Narrow" panose="020B0606020202030204" pitchFamily="34" charset="0"/>
              <a:cs typeface="Arial" panose="020B0604020202020204" pitchFamily="34" charset="0"/>
            </a:rPr>
            <a:t>12.84%</a:t>
          </a:r>
        </a:p>
      </dgm:t>
    </dgm:pt>
    <dgm:pt modelId="{ACA7C74E-DA04-4EFD-B0A3-522DC61938FD}" type="parTrans" cxnId="{76C8EB0B-DC41-4EE5-9529-338F45F787FE}">
      <dgm:prSet/>
      <dgm:spPr/>
      <dgm:t>
        <a:bodyPr/>
        <a:lstStyle/>
        <a:p>
          <a:endParaRPr lang="en-GB"/>
        </a:p>
      </dgm:t>
    </dgm:pt>
    <dgm:pt modelId="{2406A55F-B0EE-439E-ADDD-475851E1B419}" type="sibTrans" cxnId="{76C8EB0B-DC41-4EE5-9529-338F45F787FE}">
      <dgm:prSet/>
      <dgm:spPr/>
      <dgm:t>
        <a:bodyPr/>
        <a:lstStyle/>
        <a:p>
          <a:endParaRPr lang="en-GB"/>
        </a:p>
      </dgm:t>
    </dgm:pt>
    <dgm:pt modelId="{0B5D7FE7-6F28-431C-B0B6-DC357166D9F6}">
      <dgm:prSet phldrT="[Text]" custT="1"/>
      <dgm:spPr/>
      <dgm:t>
        <a:bodyPr/>
        <a:lstStyle/>
        <a:p>
          <a:pPr algn="ctr"/>
          <a:r>
            <a:rPr lang="en-GB" sz="1400" b="1">
              <a:latin typeface="Arial Narrow" panose="020B0606020202030204" pitchFamily="34" charset="0"/>
              <a:cs typeface="Arial" panose="020B0604020202020204" pitchFamily="34" charset="0"/>
            </a:rPr>
            <a:t>22.81%</a:t>
          </a:r>
        </a:p>
      </dgm:t>
    </dgm:pt>
    <dgm:pt modelId="{A8368FCD-8194-4AF1-B9BF-BA98F0E17BBE}" type="parTrans" cxnId="{4360E9CF-4345-4BD3-AF1A-9FCAFB4E3F88}">
      <dgm:prSet/>
      <dgm:spPr/>
      <dgm:t>
        <a:bodyPr/>
        <a:lstStyle/>
        <a:p>
          <a:endParaRPr lang="en-GB"/>
        </a:p>
      </dgm:t>
    </dgm:pt>
    <dgm:pt modelId="{D63A561E-C05B-4A9C-8070-471CE147150C}" type="sibTrans" cxnId="{4360E9CF-4345-4BD3-AF1A-9FCAFB4E3F88}">
      <dgm:prSet/>
      <dgm:spPr/>
      <dgm:t>
        <a:bodyPr/>
        <a:lstStyle/>
        <a:p>
          <a:endParaRPr lang="en-GB"/>
        </a:p>
      </dgm:t>
    </dgm:pt>
    <dgm:pt modelId="{F6764642-10CF-4E0A-973C-7F8FC70E807D}">
      <dgm:prSet phldrT="[Text]" custT="1"/>
      <dgm:spPr/>
      <dgm:t>
        <a:bodyPr/>
        <a:lstStyle/>
        <a:p>
          <a:pPr algn="ctr"/>
          <a:r>
            <a:rPr lang="en-GB" sz="1400" b="1">
              <a:latin typeface="Arial Narrow" panose="020B0606020202030204" pitchFamily="34" charset="0"/>
              <a:cs typeface="Arial" panose="020B0604020202020204" pitchFamily="34" charset="0"/>
            </a:rPr>
            <a:t>6.42%</a:t>
          </a:r>
        </a:p>
      </dgm:t>
    </dgm:pt>
    <dgm:pt modelId="{B3DF79E7-2EB0-4176-BDFA-4D70CD4C7C8E}" type="parTrans" cxnId="{EB387B84-4789-48BC-89C8-35BC60A5E47D}">
      <dgm:prSet/>
      <dgm:spPr/>
      <dgm:t>
        <a:bodyPr/>
        <a:lstStyle/>
        <a:p>
          <a:endParaRPr lang="en-GB"/>
        </a:p>
      </dgm:t>
    </dgm:pt>
    <dgm:pt modelId="{EC0BFA30-9162-4F75-A0DF-BB587E6F3157}" type="sibTrans" cxnId="{EB387B84-4789-48BC-89C8-35BC60A5E47D}">
      <dgm:prSet/>
      <dgm:spPr/>
      <dgm:t>
        <a:bodyPr/>
        <a:lstStyle/>
        <a:p>
          <a:endParaRPr lang="en-GB"/>
        </a:p>
      </dgm:t>
    </dgm:pt>
    <dgm:pt modelId="{1197D5E7-A82F-402F-B1EB-18136E0123EC}">
      <dgm:prSet phldrT="[Text]" custT="1"/>
      <dgm:spPr/>
      <dgm:t>
        <a:bodyPr/>
        <a:lstStyle/>
        <a:p>
          <a:pPr algn="ctr"/>
          <a:r>
            <a:rPr lang="en-GB" sz="1400" b="1">
              <a:latin typeface="Arial Narrow" panose="020B0606020202030204" pitchFamily="34" charset="0"/>
              <a:cs typeface="Arial" panose="020B0604020202020204" pitchFamily="34" charset="0"/>
            </a:rPr>
            <a:t>56.50%</a:t>
          </a:r>
        </a:p>
      </dgm:t>
    </dgm:pt>
    <dgm:pt modelId="{A0837123-7F3F-4F29-8327-D5F0D41A5B7B}" type="parTrans" cxnId="{80B3878D-502F-4FAA-B1E4-B3B0FEBF2EC3}">
      <dgm:prSet/>
      <dgm:spPr/>
      <dgm:t>
        <a:bodyPr/>
        <a:lstStyle/>
        <a:p>
          <a:endParaRPr lang="en-GB"/>
        </a:p>
      </dgm:t>
    </dgm:pt>
    <dgm:pt modelId="{D6D866F9-BEEC-438A-A2A6-2882ED1D8A21}" type="sibTrans" cxnId="{80B3878D-502F-4FAA-B1E4-B3B0FEBF2EC3}">
      <dgm:prSet/>
      <dgm:spPr/>
      <dgm:t>
        <a:bodyPr/>
        <a:lstStyle/>
        <a:p>
          <a:endParaRPr lang="en-GB"/>
        </a:p>
      </dgm:t>
    </dgm:pt>
    <dgm:pt modelId="{A8D3E0D3-8235-4935-8E76-7290F456CCED}">
      <dgm:prSet phldrT="[Text]" custT="1"/>
      <dgm:spPr/>
      <dgm:t>
        <a:bodyPr/>
        <a:lstStyle/>
        <a:p>
          <a:pPr algn="ctr"/>
          <a:r>
            <a:rPr lang="en-GB" sz="1400" b="1">
              <a:latin typeface="Arial Narrow" panose="020B0606020202030204" pitchFamily="34" charset="0"/>
              <a:cs typeface="Arial" panose="020B0604020202020204" pitchFamily="34" charset="0"/>
            </a:rPr>
            <a:t>10.74%</a:t>
          </a:r>
        </a:p>
      </dgm:t>
    </dgm:pt>
    <dgm:pt modelId="{0CE32300-A3E1-46F5-B525-B133A0CF5E72}" type="parTrans" cxnId="{40B98ED0-6B03-4697-BAA6-C8E0D5477736}">
      <dgm:prSet/>
      <dgm:spPr/>
      <dgm:t>
        <a:bodyPr/>
        <a:lstStyle/>
        <a:p>
          <a:endParaRPr lang="en-GB"/>
        </a:p>
      </dgm:t>
    </dgm:pt>
    <dgm:pt modelId="{9FEA775A-2A65-4D5E-9E1C-813A31A89A98}" type="sibTrans" cxnId="{40B98ED0-6B03-4697-BAA6-C8E0D5477736}">
      <dgm:prSet/>
      <dgm:spPr/>
      <dgm:t>
        <a:bodyPr/>
        <a:lstStyle/>
        <a:p>
          <a:endParaRPr lang="en-GB"/>
        </a:p>
      </dgm:t>
    </dgm:pt>
    <dgm:pt modelId="{C538BA9D-965F-45C3-B575-E0D71C533D68}" type="pres">
      <dgm:prSet presAssocID="{B48E324A-A5CC-45DD-8B7B-981A6C4F8605}" presName="linearFlow" presStyleCnt="0">
        <dgm:presLayoutVars>
          <dgm:dir/>
          <dgm:resizeHandles val="exact"/>
        </dgm:presLayoutVars>
      </dgm:prSet>
      <dgm:spPr/>
      <dgm:t>
        <a:bodyPr/>
        <a:lstStyle/>
        <a:p>
          <a:endParaRPr lang="en-GB"/>
        </a:p>
      </dgm:t>
    </dgm:pt>
    <dgm:pt modelId="{76C52D81-6C89-46D7-90DD-F17C1C903C09}" type="pres">
      <dgm:prSet presAssocID="{37D7D485-6AB9-408D-AB06-C5914401ACE6}" presName="node" presStyleLbl="node1" presStyleIdx="0" presStyleCnt="6">
        <dgm:presLayoutVars>
          <dgm:bulletEnabled val="1"/>
        </dgm:presLayoutVars>
      </dgm:prSet>
      <dgm:spPr/>
      <dgm:t>
        <a:bodyPr/>
        <a:lstStyle/>
        <a:p>
          <a:endParaRPr lang="en-GB"/>
        </a:p>
      </dgm:t>
    </dgm:pt>
    <dgm:pt modelId="{2802D326-2F3E-41BE-A3ED-472660747640}" type="pres">
      <dgm:prSet presAssocID="{8010CB1A-BAEE-453B-8FD4-9137825BE2D2}" presName="spacerL" presStyleCnt="0"/>
      <dgm:spPr/>
      <dgm:t>
        <a:bodyPr/>
        <a:lstStyle/>
        <a:p>
          <a:endParaRPr lang="en-GB"/>
        </a:p>
      </dgm:t>
    </dgm:pt>
    <dgm:pt modelId="{256E3C6D-BEFB-495A-9EFC-0D557CB9C1C2}" type="pres">
      <dgm:prSet presAssocID="{8010CB1A-BAEE-453B-8FD4-9137825BE2D2}" presName="sibTrans" presStyleLbl="sibTrans2D1" presStyleIdx="0" presStyleCnt="5" custAng="0" custScaleX="65609" custScaleY="67010"/>
      <dgm:spPr>
        <a:prstGeom prst="mathMultiply">
          <a:avLst/>
        </a:prstGeom>
      </dgm:spPr>
      <dgm:t>
        <a:bodyPr/>
        <a:lstStyle/>
        <a:p>
          <a:endParaRPr lang="en-GB"/>
        </a:p>
      </dgm:t>
    </dgm:pt>
    <dgm:pt modelId="{5CF17D02-0AEC-4184-977C-443B0E5E67F5}" type="pres">
      <dgm:prSet presAssocID="{8010CB1A-BAEE-453B-8FD4-9137825BE2D2}" presName="spacerR" presStyleCnt="0"/>
      <dgm:spPr/>
      <dgm:t>
        <a:bodyPr/>
        <a:lstStyle/>
        <a:p>
          <a:endParaRPr lang="en-GB"/>
        </a:p>
      </dgm:t>
    </dgm:pt>
    <dgm:pt modelId="{827E140E-BA94-487E-9040-6B519D242976}" type="pres">
      <dgm:prSet presAssocID="{86BEE35D-D120-41E3-9248-4106FBF5E020}" presName="node" presStyleLbl="node1" presStyleIdx="1" presStyleCnt="6">
        <dgm:presLayoutVars>
          <dgm:bulletEnabled val="1"/>
        </dgm:presLayoutVars>
      </dgm:prSet>
      <dgm:spPr/>
      <dgm:t>
        <a:bodyPr/>
        <a:lstStyle/>
        <a:p>
          <a:endParaRPr lang="en-GB"/>
        </a:p>
      </dgm:t>
    </dgm:pt>
    <dgm:pt modelId="{9B267CEB-F3E6-4C09-865F-B486C0939FE2}" type="pres">
      <dgm:prSet presAssocID="{48C2BBA1-8177-40C2-BC6F-7E61504C23AF}" presName="spacerL" presStyleCnt="0"/>
      <dgm:spPr/>
      <dgm:t>
        <a:bodyPr/>
        <a:lstStyle/>
        <a:p>
          <a:endParaRPr lang="en-GB"/>
        </a:p>
      </dgm:t>
    </dgm:pt>
    <dgm:pt modelId="{C715BE75-5ADC-48F9-AFF9-D3A28CAFA001}" type="pres">
      <dgm:prSet presAssocID="{48C2BBA1-8177-40C2-BC6F-7E61504C23AF}" presName="sibTrans" presStyleLbl="sibTrans2D1" presStyleIdx="1" presStyleCnt="5" custAng="0" custScaleX="60938" custScaleY="65609"/>
      <dgm:spPr/>
      <dgm:t>
        <a:bodyPr/>
        <a:lstStyle/>
        <a:p>
          <a:endParaRPr lang="en-GB"/>
        </a:p>
      </dgm:t>
    </dgm:pt>
    <dgm:pt modelId="{EA68CA75-BDE3-4451-9BC0-8CAF103575BE}" type="pres">
      <dgm:prSet presAssocID="{48C2BBA1-8177-40C2-BC6F-7E61504C23AF}" presName="spacerR" presStyleCnt="0"/>
      <dgm:spPr/>
      <dgm:t>
        <a:bodyPr/>
        <a:lstStyle/>
        <a:p>
          <a:endParaRPr lang="en-GB"/>
        </a:p>
      </dgm:t>
    </dgm:pt>
    <dgm:pt modelId="{B5B3E8B8-AFF7-461F-8F90-A939E6CD25EA}" type="pres">
      <dgm:prSet presAssocID="{E4764096-E358-4862-AF94-B5E6F8A44A50}" presName="node" presStyleLbl="node1" presStyleIdx="2" presStyleCnt="6">
        <dgm:presLayoutVars>
          <dgm:bulletEnabled val="1"/>
        </dgm:presLayoutVars>
      </dgm:prSet>
      <dgm:spPr/>
      <dgm:t>
        <a:bodyPr/>
        <a:lstStyle/>
        <a:p>
          <a:endParaRPr lang="en-GB"/>
        </a:p>
      </dgm:t>
    </dgm:pt>
    <dgm:pt modelId="{03A268B7-21DA-47FE-A62F-A9F7D01AFA31}" type="pres">
      <dgm:prSet presAssocID="{08078535-F026-40E9-8F7A-1C716945DDA5}" presName="spacerL" presStyleCnt="0"/>
      <dgm:spPr/>
      <dgm:t>
        <a:bodyPr/>
        <a:lstStyle/>
        <a:p>
          <a:endParaRPr lang="en-GB"/>
        </a:p>
      </dgm:t>
    </dgm:pt>
    <dgm:pt modelId="{8C56E220-BF76-4301-B2D7-AE6A80134261}" type="pres">
      <dgm:prSet presAssocID="{08078535-F026-40E9-8F7A-1C716945DDA5}" presName="sibTrans" presStyleLbl="sibTrans2D1" presStyleIdx="2" presStyleCnt="5" custScaleX="60938" custScaleY="65609"/>
      <dgm:spPr>
        <a:prstGeom prst="mathMultiply">
          <a:avLst/>
        </a:prstGeom>
      </dgm:spPr>
      <dgm:t>
        <a:bodyPr/>
        <a:lstStyle/>
        <a:p>
          <a:endParaRPr lang="en-GB"/>
        </a:p>
      </dgm:t>
    </dgm:pt>
    <dgm:pt modelId="{3D0228B1-2B0A-42E2-BF1B-7C2F92C2CADE}" type="pres">
      <dgm:prSet presAssocID="{08078535-F026-40E9-8F7A-1C716945DDA5}" presName="spacerR" presStyleCnt="0"/>
      <dgm:spPr/>
      <dgm:t>
        <a:bodyPr/>
        <a:lstStyle/>
        <a:p>
          <a:endParaRPr lang="en-GB"/>
        </a:p>
      </dgm:t>
    </dgm:pt>
    <dgm:pt modelId="{07F4F306-9C56-415B-B516-3B946C657CE4}" type="pres">
      <dgm:prSet presAssocID="{4716F729-FE0B-43D9-9E24-285E16FA4319}" presName="node" presStyleLbl="node1" presStyleIdx="3" presStyleCnt="6">
        <dgm:presLayoutVars>
          <dgm:bulletEnabled val="1"/>
        </dgm:presLayoutVars>
      </dgm:prSet>
      <dgm:spPr/>
      <dgm:t>
        <a:bodyPr/>
        <a:lstStyle/>
        <a:p>
          <a:endParaRPr lang="en-GB"/>
        </a:p>
      </dgm:t>
    </dgm:pt>
    <dgm:pt modelId="{C7504811-4848-429F-88B7-47751B149ABF}" type="pres">
      <dgm:prSet presAssocID="{680EC031-54AE-44A3-ADBA-9BC36F740D4D}" presName="spacerL" presStyleCnt="0"/>
      <dgm:spPr/>
      <dgm:t>
        <a:bodyPr/>
        <a:lstStyle/>
        <a:p>
          <a:endParaRPr lang="en-GB"/>
        </a:p>
      </dgm:t>
    </dgm:pt>
    <dgm:pt modelId="{EB615FB3-3D4A-4AA4-9EA2-5FB92DEF692B}" type="pres">
      <dgm:prSet presAssocID="{680EC031-54AE-44A3-ADBA-9BC36F740D4D}" presName="sibTrans" presStyleLbl="sibTrans2D1" presStyleIdx="3" presStyleCnt="5" custScaleX="60938" custScaleY="65609"/>
      <dgm:spPr>
        <a:prstGeom prst="mathMultiply">
          <a:avLst/>
        </a:prstGeom>
      </dgm:spPr>
      <dgm:t>
        <a:bodyPr/>
        <a:lstStyle/>
        <a:p>
          <a:endParaRPr lang="en-GB"/>
        </a:p>
      </dgm:t>
    </dgm:pt>
    <dgm:pt modelId="{D1778CB2-F648-47C8-A3E9-E70C88157143}" type="pres">
      <dgm:prSet presAssocID="{680EC031-54AE-44A3-ADBA-9BC36F740D4D}" presName="spacerR" presStyleCnt="0"/>
      <dgm:spPr/>
      <dgm:t>
        <a:bodyPr/>
        <a:lstStyle/>
        <a:p>
          <a:endParaRPr lang="en-GB"/>
        </a:p>
      </dgm:t>
    </dgm:pt>
    <dgm:pt modelId="{02383D71-9773-4B0B-946E-8DCBFBA7F654}" type="pres">
      <dgm:prSet presAssocID="{9CC6A628-73B9-4EDF-92D8-D7093FA29F7E}" presName="node" presStyleLbl="node1" presStyleIdx="4" presStyleCnt="6">
        <dgm:presLayoutVars>
          <dgm:bulletEnabled val="1"/>
        </dgm:presLayoutVars>
      </dgm:prSet>
      <dgm:spPr/>
      <dgm:t>
        <a:bodyPr/>
        <a:lstStyle/>
        <a:p>
          <a:endParaRPr lang="en-GB"/>
        </a:p>
      </dgm:t>
    </dgm:pt>
    <dgm:pt modelId="{1F4FA9EB-DD2A-480F-9318-CD337146DE22}" type="pres">
      <dgm:prSet presAssocID="{B9118350-6928-4959-92F9-F6093F4641DA}" presName="spacerL" presStyleCnt="0"/>
      <dgm:spPr/>
      <dgm:t>
        <a:bodyPr/>
        <a:lstStyle/>
        <a:p>
          <a:endParaRPr lang="en-GB"/>
        </a:p>
      </dgm:t>
    </dgm:pt>
    <dgm:pt modelId="{DEB1E1AB-BDBF-407F-8E30-648A7726B268}" type="pres">
      <dgm:prSet presAssocID="{B9118350-6928-4959-92F9-F6093F4641DA}" presName="sibTrans" presStyleLbl="sibTrans2D1" presStyleIdx="4" presStyleCnt="5" custScaleX="59338" custScaleY="60938"/>
      <dgm:spPr/>
      <dgm:t>
        <a:bodyPr/>
        <a:lstStyle/>
        <a:p>
          <a:endParaRPr lang="en-GB"/>
        </a:p>
      </dgm:t>
    </dgm:pt>
    <dgm:pt modelId="{B1C13201-7AEB-48B5-9777-AEC0A3014C0B}" type="pres">
      <dgm:prSet presAssocID="{B9118350-6928-4959-92F9-F6093F4641DA}" presName="spacerR" presStyleCnt="0"/>
      <dgm:spPr/>
      <dgm:t>
        <a:bodyPr/>
        <a:lstStyle/>
        <a:p>
          <a:endParaRPr lang="en-GB"/>
        </a:p>
      </dgm:t>
    </dgm:pt>
    <dgm:pt modelId="{7F8AC3CE-855B-46A2-A5D3-B224D989F0F0}" type="pres">
      <dgm:prSet presAssocID="{89E919B2-8B56-4817-92F2-3ED1F22A5B3B}" presName="node" presStyleLbl="node1" presStyleIdx="5" presStyleCnt="6">
        <dgm:presLayoutVars>
          <dgm:bulletEnabled val="1"/>
        </dgm:presLayoutVars>
      </dgm:prSet>
      <dgm:spPr/>
      <dgm:t>
        <a:bodyPr/>
        <a:lstStyle/>
        <a:p>
          <a:endParaRPr lang="en-GB"/>
        </a:p>
      </dgm:t>
    </dgm:pt>
  </dgm:ptLst>
  <dgm:cxnLst>
    <dgm:cxn modelId="{40B994E9-A66C-49F9-93E3-9C84CA24B57B}" type="presOf" srcId="{680EC031-54AE-44A3-ADBA-9BC36F740D4D}" destId="{EB615FB3-3D4A-4AA4-9EA2-5FB92DEF692B}" srcOrd="0" destOrd="0" presId="urn:microsoft.com/office/officeart/2005/8/layout/equation1"/>
    <dgm:cxn modelId="{40B98ED0-6B03-4697-BAA6-C8E0D5477736}" srcId="{89E919B2-8B56-4817-92F2-3ED1F22A5B3B}" destId="{A8D3E0D3-8235-4935-8E76-7290F456CCED}" srcOrd="0" destOrd="0" parTransId="{0CE32300-A3E1-46F5-B525-B133A0CF5E72}" sibTransId="{9FEA775A-2A65-4D5E-9E1C-813A31A89A98}"/>
    <dgm:cxn modelId="{2EF35D84-D59A-45E0-93BE-8CA0D2A3A3BC}" srcId="{37D7D485-6AB9-408D-AB06-C5914401ACE6}" destId="{476DFD0E-8082-4F0D-B637-8A598D560E1B}" srcOrd="0" destOrd="0" parTransId="{3B6BC5F0-C931-4005-B79F-63C38F4E34CD}" sibTransId="{F39BF85C-8AD0-4482-BCD1-ED50A5B5A928}"/>
    <dgm:cxn modelId="{DA0C7C1D-04C5-4126-BE44-5A83091044FD}" type="presOf" srcId="{37D7D485-6AB9-408D-AB06-C5914401ACE6}" destId="{76C52D81-6C89-46D7-90DD-F17C1C903C09}" srcOrd="0" destOrd="0" presId="urn:microsoft.com/office/officeart/2005/8/layout/equation1"/>
    <dgm:cxn modelId="{9234AABF-BC46-4825-B9AF-65E9CFCCCA0B}" type="presOf" srcId="{8010CB1A-BAEE-453B-8FD4-9137825BE2D2}" destId="{256E3C6D-BEFB-495A-9EFC-0D557CB9C1C2}" srcOrd="0" destOrd="0" presId="urn:microsoft.com/office/officeart/2005/8/layout/equation1"/>
    <dgm:cxn modelId="{DB2F5CFE-1720-4425-AC64-4ACE5E02EF07}" srcId="{B48E324A-A5CC-45DD-8B7B-981A6C4F8605}" destId="{E4764096-E358-4862-AF94-B5E6F8A44A50}" srcOrd="2" destOrd="0" parTransId="{04CC07E6-B4C8-4E3F-89FA-20683ED9F169}" sibTransId="{08078535-F026-40E9-8F7A-1C716945DDA5}"/>
    <dgm:cxn modelId="{BBFDE5DF-FD44-4D5C-AE3D-49FD3A7353E4}" srcId="{B48E324A-A5CC-45DD-8B7B-981A6C4F8605}" destId="{9CC6A628-73B9-4EDF-92D8-D7093FA29F7E}" srcOrd="4" destOrd="0" parTransId="{53CBA17C-4F6A-4DB4-B248-F4944082D500}" sibTransId="{B9118350-6928-4959-92F9-F6093F4641DA}"/>
    <dgm:cxn modelId="{76C8EB0B-DC41-4EE5-9529-338F45F787FE}" srcId="{86BEE35D-D120-41E3-9248-4106FBF5E020}" destId="{15BC608F-10B5-46FB-A951-5BF2C5471A5D}" srcOrd="0" destOrd="0" parTransId="{ACA7C74E-DA04-4EFD-B0A3-522DC61938FD}" sibTransId="{2406A55F-B0EE-439E-ADDD-475851E1B419}"/>
    <dgm:cxn modelId="{A5684FEA-F424-4792-AA58-8D1D25468579}" type="presOf" srcId="{89E919B2-8B56-4817-92F2-3ED1F22A5B3B}" destId="{7F8AC3CE-855B-46A2-A5D3-B224D989F0F0}" srcOrd="0" destOrd="0" presId="urn:microsoft.com/office/officeart/2005/8/layout/equation1"/>
    <dgm:cxn modelId="{08C80ECD-1508-4969-987E-6A2251854FE0}" type="presOf" srcId="{1197D5E7-A82F-402F-B1EB-18136E0123EC}" destId="{02383D71-9773-4B0B-946E-8DCBFBA7F654}" srcOrd="0" destOrd="1" presId="urn:microsoft.com/office/officeart/2005/8/layout/equation1"/>
    <dgm:cxn modelId="{DB99C1DD-69C9-4179-92F2-7EBA4CCFAC53}" srcId="{B48E324A-A5CC-45DD-8B7B-981A6C4F8605}" destId="{89E919B2-8B56-4817-92F2-3ED1F22A5B3B}" srcOrd="5" destOrd="0" parTransId="{688430EF-8920-44FD-BB93-E73F413E585E}" sibTransId="{60F6036A-16AB-47DA-AD6B-54A107E47A53}"/>
    <dgm:cxn modelId="{FA8B1B41-A4AC-4C33-AA46-7FC21E69B404}" type="presOf" srcId="{4716F729-FE0B-43D9-9E24-285E16FA4319}" destId="{07F4F306-9C56-415B-B516-3B946C657CE4}" srcOrd="0" destOrd="0" presId="urn:microsoft.com/office/officeart/2005/8/layout/equation1"/>
    <dgm:cxn modelId="{420ABB3B-30DD-4C05-BAE0-449CC32E0B1D}" type="presOf" srcId="{B48E324A-A5CC-45DD-8B7B-981A6C4F8605}" destId="{C538BA9D-965F-45C3-B575-E0D71C533D68}" srcOrd="0" destOrd="0" presId="urn:microsoft.com/office/officeart/2005/8/layout/equation1"/>
    <dgm:cxn modelId="{91D9E551-BDE4-46F0-B2EC-3644CA133A23}" type="presOf" srcId="{9CC6A628-73B9-4EDF-92D8-D7093FA29F7E}" destId="{02383D71-9773-4B0B-946E-8DCBFBA7F654}" srcOrd="0" destOrd="0" presId="urn:microsoft.com/office/officeart/2005/8/layout/equation1"/>
    <dgm:cxn modelId="{4813C8C1-2DC9-457E-89D1-4127553C9C70}" srcId="{B48E324A-A5CC-45DD-8B7B-981A6C4F8605}" destId="{37D7D485-6AB9-408D-AB06-C5914401ACE6}" srcOrd="0" destOrd="0" parTransId="{E79652EE-6F51-4771-8B19-139FB03B0390}" sibTransId="{8010CB1A-BAEE-453B-8FD4-9137825BE2D2}"/>
    <dgm:cxn modelId="{AEFFFA99-695A-4F57-8A9E-46ED46E84D0C}" type="presOf" srcId="{15BC608F-10B5-46FB-A951-5BF2C5471A5D}" destId="{827E140E-BA94-487E-9040-6B519D242976}" srcOrd="0" destOrd="1" presId="urn:microsoft.com/office/officeart/2005/8/layout/equation1"/>
    <dgm:cxn modelId="{C9C7EA0C-F884-4E38-A05D-FD47AF35B77C}" srcId="{B48E324A-A5CC-45DD-8B7B-981A6C4F8605}" destId="{4716F729-FE0B-43D9-9E24-285E16FA4319}" srcOrd="3" destOrd="0" parTransId="{1FA339FC-D22C-49FA-A7FF-617519195437}" sibTransId="{680EC031-54AE-44A3-ADBA-9BC36F740D4D}"/>
    <dgm:cxn modelId="{DAD4EA36-C2F2-4CCB-9B30-19A9228EC2B3}" type="presOf" srcId="{476DFD0E-8082-4F0D-B637-8A598D560E1B}" destId="{76C52D81-6C89-46D7-90DD-F17C1C903C09}" srcOrd="0" destOrd="1" presId="urn:microsoft.com/office/officeart/2005/8/layout/equation1"/>
    <dgm:cxn modelId="{A972F4CC-D2FC-45B1-BAFF-EA849DB3004E}" type="presOf" srcId="{B9118350-6928-4959-92F9-F6093F4641DA}" destId="{DEB1E1AB-BDBF-407F-8E30-648A7726B268}" srcOrd="0" destOrd="0" presId="urn:microsoft.com/office/officeart/2005/8/layout/equation1"/>
    <dgm:cxn modelId="{3C081832-39EE-4F0A-8F8E-CD67AF56ACA2}" type="presOf" srcId="{F6764642-10CF-4E0A-973C-7F8FC70E807D}" destId="{07F4F306-9C56-415B-B516-3B946C657CE4}" srcOrd="0" destOrd="1" presId="urn:microsoft.com/office/officeart/2005/8/layout/equation1"/>
    <dgm:cxn modelId="{684575CF-160C-4950-9A28-12459EC40802}" type="presOf" srcId="{E4764096-E358-4862-AF94-B5E6F8A44A50}" destId="{B5B3E8B8-AFF7-461F-8F90-A939E6CD25EA}" srcOrd="0" destOrd="0" presId="urn:microsoft.com/office/officeart/2005/8/layout/equation1"/>
    <dgm:cxn modelId="{2B131A48-F1AB-406F-AA80-DCB0A0B2CB90}" type="presOf" srcId="{08078535-F026-40E9-8F7A-1C716945DDA5}" destId="{8C56E220-BF76-4301-B2D7-AE6A80134261}" srcOrd="0" destOrd="0" presId="urn:microsoft.com/office/officeart/2005/8/layout/equation1"/>
    <dgm:cxn modelId="{EB387B84-4789-48BC-89C8-35BC60A5E47D}" srcId="{4716F729-FE0B-43D9-9E24-285E16FA4319}" destId="{F6764642-10CF-4E0A-973C-7F8FC70E807D}" srcOrd="0" destOrd="0" parTransId="{B3DF79E7-2EB0-4176-BDFA-4D70CD4C7C8E}" sibTransId="{EC0BFA30-9162-4F75-A0DF-BB587E6F3157}"/>
    <dgm:cxn modelId="{2DD93D40-8D80-420B-B77D-DEE96B7EFE52}" srcId="{B48E324A-A5CC-45DD-8B7B-981A6C4F8605}" destId="{86BEE35D-D120-41E3-9248-4106FBF5E020}" srcOrd="1" destOrd="0" parTransId="{AF46B55C-4F85-4A6C-A5DC-B0D88B98C58D}" sibTransId="{48C2BBA1-8177-40C2-BC6F-7E61504C23AF}"/>
    <dgm:cxn modelId="{0882EE74-D8E6-4A2C-B2BD-CEE966AFD167}" type="presOf" srcId="{48C2BBA1-8177-40C2-BC6F-7E61504C23AF}" destId="{C715BE75-5ADC-48F9-AFF9-D3A28CAFA001}" srcOrd="0" destOrd="0" presId="urn:microsoft.com/office/officeart/2005/8/layout/equation1"/>
    <dgm:cxn modelId="{4360E9CF-4345-4BD3-AF1A-9FCAFB4E3F88}" srcId="{E4764096-E358-4862-AF94-B5E6F8A44A50}" destId="{0B5D7FE7-6F28-431C-B0B6-DC357166D9F6}" srcOrd="0" destOrd="0" parTransId="{A8368FCD-8194-4AF1-B9BF-BA98F0E17BBE}" sibTransId="{D63A561E-C05B-4A9C-8070-471CE147150C}"/>
    <dgm:cxn modelId="{506F621E-EC30-498F-B8C2-F6876D776D9C}" type="presOf" srcId="{86BEE35D-D120-41E3-9248-4106FBF5E020}" destId="{827E140E-BA94-487E-9040-6B519D242976}" srcOrd="0" destOrd="0" presId="urn:microsoft.com/office/officeart/2005/8/layout/equation1"/>
    <dgm:cxn modelId="{37F74913-4B48-41FE-854F-365D127CE921}" type="presOf" srcId="{A8D3E0D3-8235-4935-8E76-7290F456CCED}" destId="{7F8AC3CE-855B-46A2-A5D3-B224D989F0F0}" srcOrd="0" destOrd="1" presId="urn:microsoft.com/office/officeart/2005/8/layout/equation1"/>
    <dgm:cxn modelId="{DACF4F55-1B63-48EE-9459-DFA116C8B415}" type="presOf" srcId="{0B5D7FE7-6F28-431C-B0B6-DC357166D9F6}" destId="{B5B3E8B8-AFF7-461F-8F90-A939E6CD25EA}" srcOrd="0" destOrd="1" presId="urn:microsoft.com/office/officeart/2005/8/layout/equation1"/>
    <dgm:cxn modelId="{80B3878D-502F-4FAA-B1E4-B3B0FEBF2EC3}" srcId="{9CC6A628-73B9-4EDF-92D8-D7093FA29F7E}" destId="{1197D5E7-A82F-402F-B1EB-18136E0123EC}" srcOrd="0" destOrd="0" parTransId="{A0837123-7F3F-4F29-8327-D5F0D41A5B7B}" sibTransId="{D6D866F9-BEEC-438A-A2A6-2882ED1D8A21}"/>
    <dgm:cxn modelId="{23ADF025-CB09-4122-950F-91800096FFA6}" type="presParOf" srcId="{C538BA9D-965F-45C3-B575-E0D71C533D68}" destId="{76C52D81-6C89-46D7-90DD-F17C1C903C09}" srcOrd="0" destOrd="0" presId="urn:microsoft.com/office/officeart/2005/8/layout/equation1"/>
    <dgm:cxn modelId="{014BCD02-FEBE-4B1A-A1E0-C060CF02CC1C}" type="presParOf" srcId="{C538BA9D-965F-45C3-B575-E0D71C533D68}" destId="{2802D326-2F3E-41BE-A3ED-472660747640}" srcOrd="1" destOrd="0" presId="urn:microsoft.com/office/officeart/2005/8/layout/equation1"/>
    <dgm:cxn modelId="{321856A8-01A7-4A19-B441-304AFF5816B7}" type="presParOf" srcId="{C538BA9D-965F-45C3-B575-E0D71C533D68}" destId="{256E3C6D-BEFB-495A-9EFC-0D557CB9C1C2}" srcOrd="2" destOrd="0" presId="urn:microsoft.com/office/officeart/2005/8/layout/equation1"/>
    <dgm:cxn modelId="{CA2ED8D2-FD00-4E9A-8ED5-37BBA73FB4FF}" type="presParOf" srcId="{C538BA9D-965F-45C3-B575-E0D71C533D68}" destId="{5CF17D02-0AEC-4184-977C-443B0E5E67F5}" srcOrd="3" destOrd="0" presId="urn:microsoft.com/office/officeart/2005/8/layout/equation1"/>
    <dgm:cxn modelId="{D1EE5D9D-CBF5-4A5B-ADD7-D3183F016D8B}" type="presParOf" srcId="{C538BA9D-965F-45C3-B575-E0D71C533D68}" destId="{827E140E-BA94-487E-9040-6B519D242976}" srcOrd="4" destOrd="0" presId="urn:microsoft.com/office/officeart/2005/8/layout/equation1"/>
    <dgm:cxn modelId="{470AD691-736A-4933-A793-EE91ABC377D6}" type="presParOf" srcId="{C538BA9D-965F-45C3-B575-E0D71C533D68}" destId="{9B267CEB-F3E6-4C09-865F-B486C0939FE2}" srcOrd="5" destOrd="0" presId="urn:microsoft.com/office/officeart/2005/8/layout/equation1"/>
    <dgm:cxn modelId="{B706D2E9-7361-4B1A-9720-1A09439E4261}" type="presParOf" srcId="{C538BA9D-965F-45C3-B575-E0D71C533D68}" destId="{C715BE75-5ADC-48F9-AFF9-D3A28CAFA001}" srcOrd="6" destOrd="0" presId="urn:microsoft.com/office/officeart/2005/8/layout/equation1"/>
    <dgm:cxn modelId="{B0D80E9B-1CA3-47EA-AB2D-6490AEED1649}" type="presParOf" srcId="{C538BA9D-965F-45C3-B575-E0D71C533D68}" destId="{EA68CA75-BDE3-4451-9BC0-8CAF103575BE}" srcOrd="7" destOrd="0" presId="urn:microsoft.com/office/officeart/2005/8/layout/equation1"/>
    <dgm:cxn modelId="{17D9E1B9-4EC0-4CA9-84A7-DBEFE75AFEC1}" type="presParOf" srcId="{C538BA9D-965F-45C3-B575-E0D71C533D68}" destId="{B5B3E8B8-AFF7-461F-8F90-A939E6CD25EA}" srcOrd="8" destOrd="0" presId="urn:microsoft.com/office/officeart/2005/8/layout/equation1"/>
    <dgm:cxn modelId="{27C7266B-154B-481B-A7A7-680DFCA67BE9}" type="presParOf" srcId="{C538BA9D-965F-45C3-B575-E0D71C533D68}" destId="{03A268B7-21DA-47FE-A62F-A9F7D01AFA31}" srcOrd="9" destOrd="0" presId="urn:microsoft.com/office/officeart/2005/8/layout/equation1"/>
    <dgm:cxn modelId="{C9BFE30C-4BEC-4D6A-8724-90A34F5240C2}" type="presParOf" srcId="{C538BA9D-965F-45C3-B575-E0D71C533D68}" destId="{8C56E220-BF76-4301-B2D7-AE6A80134261}" srcOrd="10" destOrd="0" presId="urn:microsoft.com/office/officeart/2005/8/layout/equation1"/>
    <dgm:cxn modelId="{BE890E71-C741-474A-9656-9245AE31E79B}" type="presParOf" srcId="{C538BA9D-965F-45C3-B575-E0D71C533D68}" destId="{3D0228B1-2B0A-42E2-BF1B-7C2F92C2CADE}" srcOrd="11" destOrd="0" presId="urn:microsoft.com/office/officeart/2005/8/layout/equation1"/>
    <dgm:cxn modelId="{3F1224C6-01E2-47E2-AA97-6E317C79192D}" type="presParOf" srcId="{C538BA9D-965F-45C3-B575-E0D71C533D68}" destId="{07F4F306-9C56-415B-B516-3B946C657CE4}" srcOrd="12" destOrd="0" presId="urn:microsoft.com/office/officeart/2005/8/layout/equation1"/>
    <dgm:cxn modelId="{CED28A85-110E-4AD6-B256-22EA1D2C4430}" type="presParOf" srcId="{C538BA9D-965F-45C3-B575-E0D71C533D68}" destId="{C7504811-4848-429F-88B7-47751B149ABF}" srcOrd="13" destOrd="0" presId="urn:microsoft.com/office/officeart/2005/8/layout/equation1"/>
    <dgm:cxn modelId="{0ABF6D70-4C6C-4155-83EF-48A3DC38414A}" type="presParOf" srcId="{C538BA9D-965F-45C3-B575-E0D71C533D68}" destId="{EB615FB3-3D4A-4AA4-9EA2-5FB92DEF692B}" srcOrd="14" destOrd="0" presId="urn:microsoft.com/office/officeart/2005/8/layout/equation1"/>
    <dgm:cxn modelId="{4E2BD35D-68CF-4914-94E0-BC7BB2272EB6}" type="presParOf" srcId="{C538BA9D-965F-45C3-B575-E0D71C533D68}" destId="{D1778CB2-F648-47C8-A3E9-E70C88157143}" srcOrd="15" destOrd="0" presId="urn:microsoft.com/office/officeart/2005/8/layout/equation1"/>
    <dgm:cxn modelId="{457F71B2-5D7A-4367-9365-9C8DCA1E2BA6}" type="presParOf" srcId="{C538BA9D-965F-45C3-B575-E0D71C533D68}" destId="{02383D71-9773-4B0B-946E-8DCBFBA7F654}" srcOrd="16" destOrd="0" presId="urn:microsoft.com/office/officeart/2005/8/layout/equation1"/>
    <dgm:cxn modelId="{61F9F123-F1AE-4F42-8C11-D742134B13D1}" type="presParOf" srcId="{C538BA9D-965F-45C3-B575-E0D71C533D68}" destId="{1F4FA9EB-DD2A-480F-9318-CD337146DE22}" srcOrd="17" destOrd="0" presId="urn:microsoft.com/office/officeart/2005/8/layout/equation1"/>
    <dgm:cxn modelId="{550AADED-2DED-457E-B2E9-63BEA38073BA}" type="presParOf" srcId="{C538BA9D-965F-45C3-B575-E0D71C533D68}" destId="{DEB1E1AB-BDBF-407F-8E30-648A7726B268}" srcOrd="18" destOrd="0" presId="urn:microsoft.com/office/officeart/2005/8/layout/equation1"/>
    <dgm:cxn modelId="{3F2FCE52-7DFB-43CE-916D-5391DF4AA672}" type="presParOf" srcId="{C538BA9D-965F-45C3-B575-E0D71C533D68}" destId="{B1C13201-7AEB-48B5-9777-AEC0A3014C0B}" srcOrd="19" destOrd="0" presId="urn:microsoft.com/office/officeart/2005/8/layout/equation1"/>
    <dgm:cxn modelId="{533E099D-550A-4C83-A59E-4E4AEC11B013}" type="presParOf" srcId="{C538BA9D-965F-45C3-B575-E0D71C533D68}" destId="{7F8AC3CE-855B-46A2-A5D3-B224D989F0F0}" srcOrd="20" destOrd="0" presId="urn:microsoft.com/office/officeart/2005/8/layout/equation1"/>
  </dgm:cxnLst>
  <dgm:bg/>
  <dgm:whole/>
  <dgm:extLst>
    <a:ext uri="http://schemas.microsoft.com/office/drawing/2008/diagram">
      <dsp:dataModelExt xmlns:dsp="http://schemas.microsoft.com/office/drawing/2008/diagram" relId="rId24" minVer="http://schemas.openxmlformats.org/drawingml/2006/diagram"/>
    </a:ext>
  </dgm:extLst>
</dgm:dataModel>
</file>

<file path=xl/diagrams/data9.xml><?xml version="1.0" encoding="utf-8"?>
<dgm:dataModel xmlns:dgm="http://schemas.openxmlformats.org/drawingml/2006/diagram" xmlns:a="http://schemas.openxmlformats.org/drawingml/2006/main">
  <dgm:ptLst>
    <dgm:pt modelId="{B48E324A-A5CC-45DD-8B7B-981A6C4F8605}" type="doc">
      <dgm:prSet loTypeId="urn:microsoft.com/office/officeart/2011/layout/CircleProcess" loCatId="process" qsTypeId="urn:microsoft.com/office/officeart/2005/8/quickstyle/3d3" qsCatId="3D" csTypeId="urn:microsoft.com/office/officeart/2005/8/colors/accent1_2" csCatId="accent1" phldr="1"/>
      <dgm:spPr/>
      <dgm:t>
        <a:bodyPr/>
        <a:lstStyle/>
        <a:p>
          <a:endParaRPr lang="en-GB"/>
        </a:p>
      </dgm:t>
    </dgm:pt>
    <dgm:pt modelId="{37D7D485-6AB9-408D-AB06-C5914401ACE6}">
      <dgm:prSet phldrT="[Text]" custT="1"/>
      <dgm:spPr/>
      <dgm:t>
        <a:bodyPr/>
        <a:lstStyle/>
        <a:p>
          <a:r>
            <a:rPr lang="en-GB" sz="1100" b="1">
              <a:latin typeface="Arial" panose="020B0604020202020204" pitchFamily="34" charset="0"/>
              <a:cs typeface="Arial" panose="020B0604020202020204" pitchFamily="34" charset="0"/>
            </a:rPr>
            <a:t>1. </a:t>
          </a:r>
          <a:r>
            <a:rPr lang="en-GB" sz="1100">
              <a:latin typeface="Arial" panose="020B0604020202020204" pitchFamily="34" charset="0"/>
              <a:cs typeface="Arial" panose="020B0604020202020204" pitchFamily="34" charset="0"/>
            </a:rPr>
            <a:t>Create Replication Portfolio</a:t>
          </a:r>
        </a:p>
      </dgm:t>
    </dgm:pt>
    <dgm:pt modelId="{E79652EE-6F51-4771-8B19-139FB03B0390}" type="parTrans" cxnId="{4813C8C1-2DC9-457E-89D1-4127553C9C70}">
      <dgm:prSet/>
      <dgm:spPr/>
      <dgm:t>
        <a:bodyPr/>
        <a:lstStyle/>
        <a:p>
          <a:endParaRPr lang="en-GB"/>
        </a:p>
      </dgm:t>
    </dgm:pt>
    <dgm:pt modelId="{8010CB1A-BAEE-453B-8FD4-9137825BE2D2}" type="sibTrans" cxnId="{4813C8C1-2DC9-457E-89D1-4127553C9C70}">
      <dgm:prSet/>
      <dgm:spPr/>
      <dgm:t>
        <a:bodyPr/>
        <a:lstStyle/>
        <a:p>
          <a:endParaRPr lang="en-GB"/>
        </a:p>
      </dgm:t>
    </dgm:pt>
    <dgm:pt modelId="{86BEE35D-D120-41E3-9248-4106FBF5E020}">
      <dgm:prSet phldrT="[Text]" custT="1"/>
      <dgm:spPr/>
      <dgm:t>
        <a:bodyPr/>
        <a:lstStyle/>
        <a:p>
          <a:r>
            <a:rPr lang="en-GB" sz="1100" b="1">
              <a:latin typeface="Arial" panose="020B0604020202020204" pitchFamily="34" charset="0"/>
              <a:cs typeface="Arial" panose="020B0604020202020204" pitchFamily="34" charset="0"/>
            </a:rPr>
            <a:t>2. </a:t>
          </a:r>
          <a:r>
            <a:rPr lang="en-GB" sz="1100">
              <a:latin typeface="Arial" panose="020B0604020202020204" pitchFamily="34" charset="0"/>
              <a:cs typeface="Arial" panose="020B0604020202020204" pitchFamily="34" charset="0"/>
            </a:rPr>
            <a:t>Unlever Comparable Betas</a:t>
          </a:r>
        </a:p>
      </dgm:t>
    </dgm:pt>
    <dgm:pt modelId="{AF46B55C-4F85-4A6C-A5DC-B0D88B98C58D}" type="parTrans" cxnId="{2DD93D40-8D80-420B-B77D-DEE96B7EFE52}">
      <dgm:prSet/>
      <dgm:spPr/>
      <dgm:t>
        <a:bodyPr/>
        <a:lstStyle/>
        <a:p>
          <a:endParaRPr lang="en-GB"/>
        </a:p>
      </dgm:t>
    </dgm:pt>
    <dgm:pt modelId="{48C2BBA1-8177-40C2-BC6F-7E61504C23AF}" type="sibTrans" cxnId="{2DD93D40-8D80-420B-B77D-DEE96B7EFE52}">
      <dgm:prSet/>
      <dgm:spPr/>
      <dgm:t>
        <a:bodyPr/>
        <a:lstStyle/>
        <a:p>
          <a:endParaRPr lang="en-GB"/>
        </a:p>
      </dgm:t>
    </dgm:pt>
    <dgm:pt modelId="{EB32222D-E8EF-4619-99A1-39371E48E4A4}">
      <dgm:prSet phldrT="[Text]" custT="1"/>
      <dgm:spPr/>
      <dgm:t>
        <a:bodyPr/>
        <a:lstStyle/>
        <a:p>
          <a:r>
            <a:rPr lang="en-GB" sz="1100" b="1">
              <a:latin typeface="Arial" panose="020B0604020202020204" pitchFamily="34" charset="0"/>
              <a:cs typeface="Arial" panose="020B0604020202020204" pitchFamily="34" charset="0"/>
            </a:rPr>
            <a:t>3. </a:t>
          </a:r>
          <a:r>
            <a:rPr lang="en-GB" sz="1100">
              <a:latin typeface="Arial" panose="020B0604020202020204" pitchFamily="34" charset="0"/>
              <a:cs typeface="Arial" panose="020B0604020202020204" pitchFamily="34" charset="0"/>
            </a:rPr>
            <a:t>Relever for Kohler Beta </a:t>
          </a:r>
        </a:p>
      </dgm:t>
    </dgm:pt>
    <dgm:pt modelId="{9D877703-762D-44D5-B0AF-7F7AF351404E}" type="parTrans" cxnId="{EA7583E5-9736-4F35-B66B-E34E29756C67}">
      <dgm:prSet/>
      <dgm:spPr/>
      <dgm:t>
        <a:bodyPr/>
        <a:lstStyle/>
        <a:p>
          <a:endParaRPr lang="en-GB"/>
        </a:p>
      </dgm:t>
    </dgm:pt>
    <dgm:pt modelId="{7AD34115-4B28-4295-A613-E9E8A9EEF3EC}" type="sibTrans" cxnId="{EA7583E5-9736-4F35-B66B-E34E29756C67}">
      <dgm:prSet/>
      <dgm:spPr/>
      <dgm:t>
        <a:bodyPr/>
        <a:lstStyle/>
        <a:p>
          <a:endParaRPr lang="en-GB"/>
        </a:p>
      </dgm:t>
    </dgm:pt>
    <dgm:pt modelId="{89E919B2-8B56-4817-92F2-3ED1F22A5B3B}">
      <dgm:prSet phldrT="[Text]" custT="1"/>
      <dgm:spPr/>
      <dgm:t>
        <a:bodyPr/>
        <a:lstStyle/>
        <a:p>
          <a:r>
            <a:rPr lang="en-GB" sz="1100" b="1">
              <a:latin typeface="Arial" panose="020B0604020202020204" pitchFamily="34" charset="0"/>
              <a:cs typeface="Arial" panose="020B0604020202020204" pitchFamily="34" charset="0"/>
            </a:rPr>
            <a:t>4. </a:t>
          </a:r>
          <a:r>
            <a:rPr lang="en-GB" sz="1100">
              <a:latin typeface="Arial" panose="020B0604020202020204" pitchFamily="34" charset="0"/>
              <a:cs typeface="Arial" panose="020B0604020202020204" pitchFamily="34" charset="0"/>
            </a:rPr>
            <a:t>CAPM Cost of Equity </a:t>
          </a:r>
        </a:p>
      </dgm:t>
    </dgm:pt>
    <dgm:pt modelId="{688430EF-8920-44FD-BB93-E73F413E585E}" type="parTrans" cxnId="{DB99C1DD-69C9-4179-92F2-7EBA4CCFAC53}">
      <dgm:prSet/>
      <dgm:spPr/>
      <dgm:t>
        <a:bodyPr/>
        <a:lstStyle/>
        <a:p>
          <a:endParaRPr lang="en-GB"/>
        </a:p>
      </dgm:t>
    </dgm:pt>
    <dgm:pt modelId="{60F6036A-16AB-47DA-AD6B-54A107E47A53}" type="sibTrans" cxnId="{DB99C1DD-69C9-4179-92F2-7EBA4CCFAC53}">
      <dgm:prSet/>
      <dgm:spPr/>
      <dgm:t>
        <a:bodyPr/>
        <a:lstStyle/>
        <a:p>
          <a:endParaRPr lang="en-GB"/>
        </a:p>
      </dgm:t>
    </dgm:pt>
    <dgm:pt modelId="{AFF8916D-4A5D-481F-9D21-3770D8A90126}" type="pres">
      <dgm:prSet presAssocID="{B48E324A-A5CC-45DD-8B7B-981A6C4F8605}" presName="Name0" presStyleCnt="0">
        <dgm:presLayoutVars>
          <dgm:chMax val="11"/>
          <dgm:chPref val="11"/>
          <dgm:dir/>
          <dgm:resizeHandles/>
        </dgm:presLayoutVars>
      </dgm:prSet>
      <dgm:spPr/>
      <dgm:t>
        <a:bodyPr/>
        <a:lstStyle/>
        <a:p>
          <a:endParaRPr lang="en-GB"/>
        </a:p>
      </dgm:t>
    </dgm:pt>
    <dgm:pt modelId="{11712A12-40CC-4243-8251-7BF03E5250C6}" type="pres">
      <dgm:prSet presAssocID="{89E919B2-8B56-4817-92F2-3ED1F22A5B3B}" presName="Accent4" presStyleCnt="0"/>
      <dgm:spPr/>
    </dgm:pt>
    <dgm:pt modelId="{340B4592-03C2-4DDF-882F-00A560BEC03F}" type="pres">
      <dgm:prSet presAssocID="{89E919B2-8B56-4817-92F2-3ED1F22A5B3B}" presName="Accent" presStyleLbl="node1" presStyleIdx="0" presStyleCnt="4"/>
      <dgm:spPr/>
    </dgm:pt>
    <dgm:pt modelId="{6B4C39E2-56FA-4EB3-80D4-C0DF56A22E3C}" type="pres">
      <dgm:prSet presAssocID="{89E919B2-8B56-4817-92F2-3ED1F22A5B3B}" presName="ParentBackground4" presStyleCnt="0"/>
      <dgm:spPr/>
    </dgm:pt>
    <dgm:pt modelId="{5C6B7C66-186F-47AA-9E3B-4226AF81FEB8}" type="pres">
      <dgm:prSet presAssocID="{89E919B2-8B56-4817-92F2-3ED1F22A5B3B}" presName="ParentBackground" presStyleLbl="fgAcc1" presStyleIdx="0" presStyleCnt="4"/>
      <dgm:spPr/>
      <dgm:t>
        <a:bodyPr/>
        <a:lstStyle/>
        <a:p>
          <a:endParaRPr lang="en-GB"/>
        </a:p>
      </dgm:t>
    </dgm:pt>
    <dgm:pt modelId="{70C34466-FE58-46D6-9ABB-3F6786FE414D}" type="pres">
      <dgm:prSet presAssocID="{89E919B2-8B56-4817-92F2-3ED1F22A5B3B}" presName="Parent4" presStyleLbl="revTx" presStyleIdx="0" presStyleCnt="0">
        <dgm:presLayoutVars>
          <dgm:chMax val="1"/>
          <dgm:chPref val="1"/>
          <dgm:bulletEnabled val="1"/>
        </dgm:presLayoutVars>
      </dgm:prSet>
      <dgm:spPr/>
      <dgm:t>
        <a:bodyPr/>
        <a:lstStyle/>
        <a:p>
          <a:endParaRPr lang="en-GB"/>
        </a:p>
      </dgm:t>
    </dgm:pt>
    <dgm:pt modelId="{3EADF982-5B4F-45CF-AD8A-9633F6E39939}" type="pres">
      <dgm:prSet presAssocID="{EB32222D-E8EF-4619-99A1-39371E48E4A4}" presName="Accent3" presStyleCnt="0"/>
      <dgm:spPr/>
    </dgm:pt>
    <dgm:pt modelId="{5EF2D9B9-BD12-4A2B-B993-000928A015C6}" type="pres">
      <dgm:prSet presAssocID="{EB32222D-E8EF-4619-99A1-39371E48E4A4}" presName="Accent" presStyleLbl="node1" presStyleIdx="1" presStyleCnt="4"/>
      <dgm:spPr/>
    </dgm:pt>
    <dgm:pt modelId="{AE4CEF34-BD6B-46EB-977A-86EF93C9F936}" type="pres">
      <dgm:prSet presAssocID="{EB32222D-E8EF-4619-99A1-39371E48E4A4}" presName="ParentBackground3" presStyleCnt="0"/>
      <dgm:spPr/>
    </dgm:pt>
    <dgm:pt modelId="{89CBF21D-6CE5-48A9-AB09-F0F118DE2EB5}" type="pres">
      <dgm:prSet presAssocID="{EB32222D-E8EF-4619-99A1-39371E48E4A4}" presName="ParentBackground" presStyleLbl="fgAcc1" presStyleIdx="1" presStyleCnt="4"/>
      <dgm:spPr/>
      <dgm:t>
        <a:bodyPr/>
        <a:lstStyle/>
        <a:p>
          <a:endParaRPr lang="en-GB"/>
        </a:p>
      </dgm:t>
    </dgm:pt>
    <dgm:pt modelId="{6179F646-FB88-476D-B31F-6115F2EFC71D}" type="pres">
      <dgm:prSet presAssocID="{EB32222D-E8EF-4619-99A1-39371E48E4A4}" presName="Parent3" presStyleLbl="revTx" presStyleIdx="0" presStyleCnt="0">
        <dgm:presLayoutVars>
          <dgm:chMax val="1"/>
          <dgm:chPref val="1"/>
          <dgm:bulletEnabled val="1"/>
        </dgm:presLayoutVars>
      </dgm:prSet>
      <dgm:spPr/>
      <dgm:t>
        <a:bodyPr/>
        <a:lstStyle/>
        <a:p>
          <a:endParaRPr lang="en-GB"/>
        </a:p>
      </dgm:t>
    </dgm:pt>
    <dgm:pt modelId="{15A619CD-0D5D-4774-BBEB-7A5D3D94BD8F}" type="pres">
      <dgm:prSet presAssocID="{86BEE35D-D120-41E3-9248-4106FBF5E020}" presName="Accent2" presStyleCnt="0"/>
      <dgm:spPr/>
    </dgm:pt>
    <dgm:pt modelId="{822713B9-A43C-43BC-9C85-A2E7F35BAC2B}" type="pres">
      <dgm:prSet presAssocID="{86BEE35D-D120-41E3-9248-4106FBF5E020}" presName="Accent" presStyleLbl="node1" presStyleIdx="2" presStyleCnt="4"/>
      <dgm:spPr/>
    </dgm:pt>
    <dgm:pt modelId="{D3273430-5584-4663-AD26-25E06DE32AB1}" type="pres">
      <dgm:prSet presAssocID="{86BEE35D-D120-41E3-9248-4106FBF5E020}" presName="ParentBackground2" presStyleCnt="0"/>
      <dgm:spPr/>
    </dgm:pt>
    <dgm:pt modelId="{BC01E9C6-12A0-4C96-8FB7-86F7D41EC9C0}" type="pres">
      <dgm:prSet presAssocID="{86BEE35D-D120-41E3-9248-4106FBF5E020}" presName="ParentBackground" presStyleLbl="fgAcc1" presStyleIdx="2" presStyleCnt="4"/>
      <dgm:spPr/>
      <dgm:t>
        <a:bodyPr/>
        <a:lstStyle/>
        <a:p>
          <a:endParaRPr lang="en-GB"/>
        </a:p>
      </dgm:t>
    </dgm:pt>
    <dgm:pt modelId="{5618034B-F6CE-41B8-B24C-7F5725376982}" type="pres">
      <dgm:prSet presAssocID="{86BEE35D-D120-41E3-9248-4106FBF5E020}" presName="Parent2" presStyleLbl="revTx" presStyleIdx="0" presStyleCnt="0">
        <dgm:presLayoutVars>
          <dgm:chMax val="1"/>
          <dgm:chPref val="1"/>
          <dgm:bulletEnabled val="1"/>
        </dgm:presLayoutVars>
      </dgm:prSet>
      <dgm:spPr/>
      <dgm:t>
        <a:bodyPr/>
        <a:lstStyle/>
        <a:p>
          <a:endParaRPr lang="en-GB"/>
        </a:p>
      </dgm:t>
    </dgm:pt>
    <dgm:pt modelId="{74DCBE20-2676-485E-8512-D5AB0DE4892E}" type="pres">
      <dgm:prSet presAssocID="{37D7D485-6AB9-408D-AB06-C5914401ACE6}" presName="Accent1" presStyleCnt="0"/>
      <dgm:spPr/>
    </dgm:pt>
    <dgm:pt modelId="{13B7B205-EAEB-453C-9840-0C63849E620C}" type="pres">
      <dgm:prSet presAssocID="{37D7D485-6AB9-408D-AB06-C5914401ACE6}" presName="Accent" presStyleLbl="node1" presStyleIdx="3" presStyleCnt="4"/>
      <dgm:spPr/>
    </dgm:pt>
    <dgm:pt modelId="{65321CBC-BD81-42F8-AEC1-DF880A3F1242}" type="pres">
      <dgm:prSet presAssocID="{37D7D485-6AB9-408D-AB06-C5914401ACE6}" presName="ParentBackground1" presStyleCnt="0"/>
      <dgm:spPr/>
    </dgm:pt>
    <dgm:pt modelId="{78CCA61F-7DEC-4EC3-8086-E83D6F245EE3}" type="pres">
      <dgm:prSet presAssocID="{37D7D485-6AB9-408D-AB06-C5914401ACE6}" presName="ParentBackground" presStyleLbl="fgAcc1" presStyleIdx="3" presStyleCnt="4"/>
      <dgm:spPr/>
      <dgm:t>
        <a:bodyPr/>
        <a:lstStyle/>
        <a:p>
          <a:endParaRPr lang="en-GB"/>
        </a:p>
      </dgm:t>
    </dgm:pt>
    <dgm:pt modelId="{97D7F1EC-AC39-4C3A-B6B4-CF88FE9C60FD}" type="pres">
      <dgm:prSet presAssocID="{37D7D485-6AB9-408D-AB06-C5914401ACE6}" presName="Parent1" presStyleLbl="revTx" presStyleIdx="0" presStyleCnt="0">
        <dgm:presLayoutVars>
          <dgm:chMax val="1"/>
          <dgm:chPref val="1"/>
          <dgm:bulletEnabled val="1"/>
        </dgm:presLayoutVars>
      </dgm:prSet>
      <dgm:spPr/>
      <dgm:t>
        <a:bodyPr/>
        <a:lstStyle/>
        <a:p>
          <a:endParaRPr lang="en-GB"/>
        </a:p>
      </dgm:t>
    </dgm:pt>
  </dgm:ptLst>
  <dgm:cxnLst>
    <dgm:cxn modelId="{3DC96D7A-3155-4420-BFA1-E8471C1FFA75}" type="presOf" srcId="{89E919B2-8B56-4817-92F2-3ED1F22A5B3B}" destId="{70C34466-FE58-46D6-9ABB-3F6786FE414D}" srcOrd="1" destOrd="0" presId="urn:microsoft.com/office/officeart/2011/layout/CircleProcess"/>
    <dgm:cxn modelId="{4449B614-87A2-4E67-B1D3-9F31FC5AB44E}" type="presOf" srcId="{EB32222D-E8EF-4619-99A1-39371E48E4A4}" destId="{6179F646-FB88-476D-B31F-6115F2EFC71D}" srcOrd="1" destOrd="0" presId="urn:microsoft.com/office/officeart/2011/layout/CircleProcess"/>
    <dgm:cxn modelId="{BDFB720E-594A-4C21-B2D8-1284B158C85D}" type="presOf" srcId="{89E919B2-8B56-4817-92F2-3ED1F22A5B3B}" destId="{5C6B7C66-186F-47AA-9E3B-4226AF81FEB8}" srcOrd="0" destOrd="0" presId="urn:microsoft.com/office/officeart/2011/layout/CircleProcess"/>
    <dgm:cxn modelId="{5CF736AC-4727-415E-8723-3B99C61FD5B9}" type="presOf" srcId="{37D7D485-6AB9-408D-AB06-C5914401ACE6}" destId="{78CCA61F-7DEC-4EC3-8086-E83D6F245EE3}" srcOrd="0" destOrd="0" presId="urn:microsoft.com/office/officeart/2011/layout/CircleProcess"/>
    <dgm:cxn modelId="{E927C489-3B3E-443D-B110-CBADB6DF2150}" type="presOf" srcId="{EB32222D-E8EF-4619-99A1-39371E48E4A4}" destId="{89CBF21D-6CE5-48A9-AB09-F0F118DE2EB5}" srcOrd="0" destOrd="0" presId="urn:microsoft.com/office/officeart/2011/layout/CircleProcess"/>
    <dgm:cxn modelId="{2DD93D40-8D80-420B-B77D-DEE96B7EFE52}" srcId="{B48E324A-A5CC-45DD-8B7B-981A6C4F8605}" destId="{86BEE35D-D120-41E3-9248-4106FBF5E020}" srcOrd="1" destOrd="0" parTransId="{AF46B55C-4F85-4A6C-A5DC-B0D88B98C58D}" sibTransId="{48C2BBA1-8177-40C2-BC6F-7E61504C23AF}"/>
    <dgm:cxn modelId="{4813C8C1-2DC9-457E-89D1-4127553C9C70}" srcId="{B48E324A-A5CC-45DD-8B7B-981A6C4F8605}" destId="{37D7D485-6AB9-408D-AB06-C5914401ACE6}" srcOrd="0" destOrd="0" parTransId="{E79652EE-6F51-4771-8B19-139FB03B0390}" sibTransId="{8010CB1A-BAEE-453B-8FD4-9137825BE2D2}"/>
    <dgm:cxn modelId="{EA7583E5-9736-4F35-B66B-E34E29756C67}" srcId="{B48E324A-A5CC-45DD-8B7B-981A6C4F8605}" destId="{EB32222D-E8EF-4619-99A1-39371E48E4A4}" srcOrd="2" destOrd="0" parTransId="{9D877703-762D-44D5-B0AF-7F7AF351404E}" sibTransId="{7AD34115-4B28-4295-A613-E9E8A9EEF3EC}"/>
    <dgm:cxn modelId="{DB99C1DD-69C9-4179-92F2-7EBA4CCFAC53}" srcId="{B48E324A-A5CC-45DD-8B7B-981A6C4F8605}" destId="{89E919B2-8B56-4817-92F2-3ED1F22A5B3B}" srcOrd="3" destOrd="0" parTransId="{688430EF-8920-44FD-BB93-E73F413E585E}" sibTransId="{60F6036A-16AB-47DA-AD6B-54A107E47A53}"/>
    <dgm:cxn modelId="{860F1DC6-16DA-4DDA-85A1-E97B8DED49AE}" type="presOf" srcId="{37D7D485-6AB9-408D-AB06-C5914401ACE6}" destId="{97D7F1EC-AC39-4C3A-B6B4-CF88FE9C60FD}" srcOrd="1" destOrd="0" presId="urn:microsoft.com/office/officeart/2011/layout/CircleProcess"/>
    <dgm:cxn modelId="{5E510CB8-38A6-41ED-B81C-EFF82AFF0042}" type="presOf" srcId="{86BEE35D-D120-41E3-9248-4106FBF5E020}" destId="{BC01E9C6-12A0-4C96-8FB7-86F7D41EC9C0}" srcOrd="0" destOrd="0" presId="urn:microsoft.com/office/officeart/2011/layout/CircleProcess"/>
    <dgm:cxn modelId="{CB35A9C6-7B87-4E26-8EF6-6258F72751AD}" type="presOf" srcId="{86BEE35D-D120-41E3-9248-4106FBF5E020}" destId="{5618034B-F6CE-41B8-B24C-7F5725376982}" srcOrd="1" destOrd="0" presId="urn:microsoft.com/office/officeart/2011/layout/CircleProcess"/>
    <dgm:cxn modelId="{8520D2EB-BFF2-425D-9C80-E2A07A2EAA0D}" type="presOf" srcId="{B48E324A-A5CC-45DD-8B7B-981A6C4F8605}" destId="{AFF8916D-4A5D-481F-9D21-3770D8A90126}" srcOrd="0" destOrd="0" presId="urn:microsoft.com/office/officeart/2011/layout/CircleProcess"/>
    <dgm:cxn modelId="{C3F648D6-DA8F-4B0A-838D-77B7A83E5B24}" type="presParOf" srcId="{AFF8916D-4A5D-481F-9D21-3770D8A90126}" destId="{11712A12-40CC-4243-8251-7BF03E5250C6}" srcOrd="0" destOrd="0" presId="urn:microsoft.com/office/officeart/2011/layout/CircleProcess"/>
    <dgm:cxn modelId="{B9670B15-C162-4BC4-8FFE-1850566E87F8}" type="presParOf" srcId="{11712A12-40CC-4243-8251-7BF03E5250C6}" destId="{340B4592-03C2-4DDF-882F-00A560BEC03F}" srcOrd="0" destOrd="0" presId="urn:microsoft.com/office/officeart/2011/layout/CircleProcess"/>
    <dgm:cxn modelId="{76A67350-5C71-4758-88C7-8CDC80E26C64}" type="presParOf" srcId="{AFF8916D-4A5D-481F-9D21-3770D8A90126}" destId="{6B4C39E2-56FA-4EB3-80D4-C0DF56A22E3C}" srcOrd="1" destOrd="0" presId="urn:microsoft.com/office/officeart/2011/layout/CircleProcess"/>
    <dgm:cxn modelId="{8F11F9CC-B0C3-4473-9A98-277CB151D6F8}" type="presParOf" srcId="{6B4C39E2-56FA-4EB3-80D4-C0DF56A22E3C}" destId="{5C6B7C66-186F-47AA-9E3B-4226AF81FEB8}" srcOrd="0" destOrd="0" presId="urn:microsoft.com/office/officeart/2011/layout/CircleProcess"/>
    <dgm:cxn modelId="{E4A57522-B11F-4978-9D8A-59E1B4B5B35C}" type="presParOf" srcId="{AFF8916D-4A5D-481F-9D21-3770D8A90126}" destId="{70C34466-FE58-46D6-9ABB-3F6786FE414D}" srcOrd="2" destOrd="0" presId="urn:microsoft.com/office/officeart/2011/layout/CircleProcess"/>
    <dgm:cxn modelId="{1FB11094-E128-4171-A8F2-A3423F9AB42F}" type="presParOf" srcId="{AFF8916D-4A5D-481F-9D21-3770D8A90126}" destId="{3EADF982-5B4F-45CF-AD8A-9633F6E39939}" srcOrd="3" destOrd="0" presId="urn:microsoft.com/office/officeart/2011/layout/CircleProcess"/>
    <dgm:cxn modelId="{23B2E6DF-AD53-4D42-91AA-9324A5F98638}" type="presParOf" srcId="{3EADF982-5B4F-45CF-AD8A-9633F6E39939}" destId="{5EF2D9B9-BD12-4A2B-B993-000928A015C6}" srcOrd="0" destOrd="0" presId="urn:microsoft.com/office/officeart/2011/layout/CircleProcess"/>
    <dgm:cxn modelId="{60C7CBAA-6C20-4476-B8F7-1A40D47DB09F}" type="presParOf" srcId="{AFF8916D-4A5D-481F-9D21-3770D8A90126}" destId="{AE4CEF34-BD6B-46EB-977A-86EF93C9F936}" srcOrd="4" destOrd="0" presId="urn:microsoft.com/office/officeart/2011/layout/CircleProcess"/>
    <dgm:cxn modelId="{F11BA88E-9F98-4FBF-877C-7018C3008084}" type="presParOf" srcId="{AE4CEF34-BD6B-46EB-977A-86EF93C9F936}" destId="{89CBF21D-6CE5-48A9-AB09-F0F118DE2EB5}" srcOrd="0" destOrd="0" presId="urn:microsoft.com/office/officeart/2011/layout/CircleProcess"/>
    <dgm:cxn modelId="{543D2999-08B2-4758-8A9D-EEFB792E8FCF}" type="presParOf" srcId="{AFF8916D-4A5D-481F-9D21-3770D8A90126}" destId="{6179F646-FB88-476D-B31F-6115F2EFC71D}" srcOrd="5" destOrd="0" presId="urn:microsoft.com/office/officeart/2011/layout/CircleProcess"/>
    <dgm:cxn modelId="{2D76095A-2D45-4DC0-8403-6AE4BFEBE49E}" type="presParOf" srcId="{AFF8916D-4A5D-481F-9D21-3770D8A90126}" destId="{15A619CD-0D5D-4774-BBEB-7A5D3D94BD8F}" srcOrd="6" destOrd="0" presId="urn:microsoft.com/office/officeart/2011/layout/CircleProcess"/>
    <dgm:cxn modelId="{ECA2556E-36BB-4355-9FA3-7778AD68801C}" type="presParOf" srcId="{15A619CD-0D5D-4774-BBEB-7A5D3D94BD8F}" destId="{822713B9-A43C-43BC-9C85-A2E7F35BAC2B}" srcOrd="0" destOrd="0" presId="urn:microsoft.com/office/officeart/2011/layout/CircleProcess"/>
    <dgm:cxn modelId="{40EA153E-D8FA-4AF0-BCD0-C3F8B3B0669B}" type="presParOf" srcId="{AFF8916D-4A5D-481F-9D21-3770D8A90126}" destId="{D3273430-5584-4663-AD26-25E06DE32AB1}" srcOrd="7" destOrd="0" presId="urn:microsoft.com/office/officeart/2011/layout/CircleProcess"/>
    <dgm:cxn modelId="{CB1A0953-CB9B-4B53-943B-E9BF3BF94BA9}" type="presParOf" srcId="{D3273430-5584-4663-AD26-25E06DE32AB1}" destId="{BC01E9C6-12A0-4C96-8FB7-86F7D41EC9C0}" srcOrd="0" destOrd="0" presId="urn:microsoft.com/office/officeart/2011/layout/CircleProcess"/>
    <dgm:cxn modelId="{C111764B-1901-4424-B192-FBE42CB215BA}" type="presParOf" srcId="{AFF8916D-4A5D-481F-9D21-3770D8A90126}" destId="{5618034B-F6CE-41B8-B24C-7F5725376982}" srcOrd="8" destOrd="0" presId="urn:microsoft.com/office/officeart/2011/layout/CircleProcess"/>
    <dgm:cxn modelId="{A637118F-F71E-4C46-932A-F39D0A0F9E52}" type="presParOf" srcId="{AFF8916D-4A5D-481F-9D21-3770D8A90126}" destId="{74DCBE20-2676-485E-8512-D5AB0DE4892E}" srcOrd="9" destOrd="0" presId="urn:microsoft.com/office/officeart/2011/layout/CircleProcess"/>
    <dgm:cxn modelId="{24906F7C-D84C-4D2F-A4DA-F61F6442A002}" type="presParOf" srcId="{74DCBE20-2676-485E-8512-D5AB0DE4892E}" destId="{13B7B205-EAEB-453C-9840-0C63849E620C}" srcOrd="0" destOrd="0" presId="urn:microsoft.com/office/officeart/2011/layout/CircleProcess"/>
    <dgm:cxn modelId="{DA06DB3F-B786-4D0C-8F82-2904834ACA73}" type="presParOf" srcId="{AFF8916D-4A5D-481F-9D21-3770D8A90126}" destId="{65321CBC-BD81-42F8-AEC1-DF880A3F1242}" srcOrd="10" destOrd="0" presId="urn:microsoft.com/office/officeart/2011/layout/CircleProcess"/>
    <dgm:cxn modelId="{B2337C8D-CF5B-4E50-9485-050040A59374}" type="presParOf" srcId="{65321CBC-BD81-42F8-AEC1-DF880A3F1242}" destId="{78CCA61F-7DEC-4EC3-8086-E83D6F245EE3}" srcOrd="0" destOrd="0" presId="urn:microsoft.com/office/officeart/2011/layout/CircleProcess"/>
    <dgm:cxn modelId="{D9857A1E-58F7-4BD2-AF4C-1592BC904BA9}" type="presParOf" srcId="{AFF8916D-4A5D-481F-9D21-3770D8A90126}" destId="{97D7F1EC-AC39-4C3A-B6B4-CF88FE9C60FD}" srcOrd="11" destOrd="0" presId="urn:microsoft.com/office/officeart/2011/layout/CircleProcess"/>
  </dgm:cxnLst>
  <dgm:bg/>
  <dgm:whole/>
  <dgm:extLst>
    <a:ext uri="http://schemas.microsoft.com/office/drawing/2008/diagram">
      <dsp:dataModelExt xmlns:dsp="http://schemas.microsoft.com/office/drawing/2008/diagram" relId="rId29"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741A859-BF69-4781-985D-E033620943E9}">
      <dsp:nvSpPr>
        <dsp:cNvPr id="0" name=""/>
        <dsp:cNvSpPr/>
      </dsp:nvSpPr>
      <dsp:spPr>
        <a:xfrm>
          <a:off x="507516" y="1433"/>
          <a:ext cx="945000" cy="689648"/>
        </a:xfrm>
        <a:prstGeom prst="rect">
          <a:avLst/>
        </a:prstGeom>
        <a:solidFill>
          <a:schemeClr val="accent1">
            <a:shade val="8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b="1" kern="1200"/>
            <a:t>EV</a:t>
          </a:r>
        </a:p>
        <a:p>
          <a:pPr marL="114300" lvl="1" indent="-114300" algn="ctr" defTabSz="666750">
            <a:lnSpc>
              <a:spcPct val="90000"/>
            </a:lnSpc>
            <a:spcBef>
              <a:spcPct val="0"/>
            </a:spcBef>
            <a:spcAft>
              <a:spcPct val="15000"/>
            </a:spcAft>
            <a:buChar char="••"/>
          </a:pPr>
          <a:r>
            <a:rPr lang="en-GB" sz="1500" b="1" kern="1200"/>
            <a:t>$ 1.71 bn</a:t>
          </a:r>
        </a:p>
      </dsp:txBody>
      <dsp:txXfrm>
        <a:off x="507516" y="1433"/>
        <a:ext cx="945000" cy="689648"/>
      </dsp:txXfrm>
    </dsp:sp>
    <dsp:sp modelId="{97FCF756-93D3-4850-B157-6B34D48F45D0}">
      <dsp:nvSpPr>
        <dsp:cNvPr id="0" name=""/>
        <dsp:cNvSpPr/>
      </dsp:nvSpPr>
      <dsp:spPr>
        <a:xfrm>
          <a:off x="507516" y="725564"/>
          <a:ext cx="945000" cy="689648"/>
        </a:xfrm>
        <a:prstGeom prst="rect">
          <a:avLst/>
        </a:prstGeom>
        <a:solidFill>
          <a:schemeClr val="accent1">
            <a:shade val="80000"/>
            <a:hueOff val="102082"/>
            <a:satOff val="-1464"/>
            <a:lumOff val="853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High</a:t>
          </a:r>
        </a:p>
        <a:p>
          <a:pPr marL="114300" lvl="1" indent="-114300" algn="ctr" defTabSz="666750">
            <a:lnSpc>
              <a:spcPct val="90000"/>
            </a:lnSpc>
            <a:spcBef>
              <a:spcPct val="0"/>
            </a:spcBef>
            <a:spcAft>
              <a:spcPct val="15000"/>
            </a:spcAft>
            <a:buChar char="••"/>
          </a:pPr>
          <a:r>
            <a:rPr lang="en-GB" sz="1500" kern="1200"/>
            <a:t>$ 2.90 bn</a:t>
          </a:r>
        </a:p>
      </dsp:txBody>
      <dsp:txXfrm>
        <a:off x="507516" y="725564"/>
        <a:ext cx="945000" cy="689648"/>
      </dsp:txXfrm>
    </dsp:sp>
    <dsp:sp modelId="{8006253B-4943-4E45-A565-27EAC17820CC}">
      <dsp:nvSpPr>
        <dsp:cNvPr id="0" name=""/>
        <dsp:cNvSpPr/>
      </dsp:nvSpPr>
      <dsp:spPr>
        <a:xfrm>
          <a:off x="530016" y="1449695"/>
          <a:ext cx="900000" cy="689648"/>
        </a:xfrm>
        <a:prstGeom prst="rect">
          <a:avLst/>
        </a:prstGeom>
        <a:solidFill>
          <a:schemeClr val="accent1">
            <a:shade val="80000"/>
            <a:hueOff val="204164"/>
            <a:satOff val="-2928"/>
            <a:lumOff val="17077"/>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Mid</a:t>
          </a:r>
        </a:p>
        <a:p>
          <a:pPr marL="114300" lvl="1" indent="-114300" algn="ctr" defTabSz="666750">
            <a:lnSpc>
              <a:spcPct val="90000"/>
            </a:lnSpc>
            <a:spcBef>
              <a:spcPct val="0"/>
            </a:spcBef>
            <a:spcAft>
              <a:spcPct val="15000"/>
            </a:spcAft>
            <a:buChar char="••"/>
          </a:pPr>
          <a:r>
            <a:rPr lang="en-GB" sz="1500" kern="1200"/>
            <a:t>$1.79 bn</a:t>
          </a:r>
        </a:p>
      </dsp:txBody>
      <dsp:txXfrm>
        <a:off x="530016" y="1449695"/>
        <a:ext cx="900000" cy="689648"/>
      </dsp:txXfrm>
    </dsp:sp>
    <dsp:sp modelId="{510C95F4-BA6F-4163-8D5C-83DD261DF97A}">
      <dsp:nvSpPr>
        <dsp:cNvPr id="0" name=""/>
        <dsp:cNvSpPr/>
      </dsp:nvSpPr>
      <dsp:spPr>
        <a:xfrm>
          <a:off x="507516" y="2173825"/>
          <a:ext cx="945000" cy="689648"/>
        </a:xfrm>
        <a:prstGeom prst="rect">
          <a:avLst/>
        </a:prstGeom>
        <a:solidFill>
          <a:schemeClr val="accent1">
            <a:shade val="80000"/>
            <a:hueOff val="306246"/>
            <a:satOff val="-4392"/>
            <a:lumOff val="2561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Low</a:t>
          </a:r>
        </a:p>
        <a:p>
          <a:pPr marL="114300" lvl="1" indent="-114300" algn="ctr" defTabSz="666750">
            <a:lnSpc>
              <a:spcPct val="90000"/>
            </a:lnSpc>
            <a:spcBef>
              <a:spcPct val="0"/>
            </a:spcBef>
            <a:spcAft>
              <a:spcPct val="15000"/>
            </a:spcAft>
            <a:buChar char="••"/>
          </a:pPr>
          <a:r>
            <a:rPr lang="en-GB" sz="1500" kern="1200"/>
            <a:t>$ 1.51 bn</a:t>
          </a:r>
        </a:p>
      </dsp:txBody>
      <dsp:txXfrm>
        <a:off x="507516" y="2173825"/>
        <a:ext cx="945000" cy="689648"/>
      </dsp:txXfrm>
    </dsp:sp>
  </dsp:spTree>
</dsp:drawing>
</file>

<file path=xl/diagrams/drawing1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DBEFEA-8534-4DD3-B06B-1CE0A2D3AFB8}">
      <dsp:nvSpPr>
        <dsp:cNvPr id="0" name=""/>
        <dsp:cNvSpPr/>
      </dsp:nvSpPr>
      <dsp:spPr>
        <a:xfrm>
          <a:off x="0" y="31119"/>
          <a:ext cx="5257800" cy="95471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06680" tIns="106680" rIns="106680" bIns="106680" numCol="1" spcCol="1270" anchor="ctr" anchorCtr="0">
          <a:noAutofit/>
        </a:bodyPr>
        <a:lstStyle/>
        <a:p>
          <a:pPr lvl="0" algn="ctr" defTabSz="1244600">
            <a:lnSpc>
              <a:spcPct val="90000"/>
            </a:lnSpc>
            <a:spcBef>
              <a:spcPct val="0"/>
            </a:spcBef>
            <a:spcAft>
              <a:spcPct val="35000"/>
            </a:spcAft>
          </a:pPr>
          <a:r>
            <a:rPr lang="en-GB" sz="2800" kern="1200"/>
            <a:t>Kohler Enterprise Value (DCF)</a:t>
          </a:r>
        </a:p>
      </dsp:txBody>
      <dsp:txXfrm>
        <a:off x="46606" y="77725"/>
        <a:ext cx="5164588" cy="861507"/>
      </dsp:txXfrm>
    </dsp:sp>
    <dsp:sp modelId="{8F642833-FA7D-41B3-9D48-612B83F72CA7}">
      <dsp:nvSpPr>
        <dsp:cNvPr id="0" name=""/>
        <dsp:cNvSpPr/>
      </dsp:nvSpPr>
      <dsp:spPr>
        <a:xfrm>
          <a:off x="0" y="964717"/>
          <a:ext cx="5257800" cy="84456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66935" tIns="35560" rIns="199136" bIns="35560" numCol="1" spcCol="1270" anchor="t" anchorCtr="0">
          <a:noAutofit/>
        </a:bodyPr>
        <a:lstStyle/>
        <a:p>
          <a:pPr marL="285750" lvl="1" indent="-285750" algn="ctr" defTabSz="1244600">
            <a:lnSpc>
              <a:spcPct val="90000"/>
            </a:lnSpc>
            <a:spcBef>
              <a:spcPct val="0"/>
            </a:spcBef>
            <a:spcAft>
              <a:spcPct val="20000"/>
            </a:spcAft>
            <a:buChar char="••"/>
          </a:pPr>
          <a:r>
            <a:rPr lang="en-GB" sz="2800" kern="1200"/>
            <a:t>EV $ 0.72 Billion</a:t>
          </a:r>
        </a:p>
      </dsp:txBody>
      <dsp:txXfrm>
        <a:off x="0" y="964717"/>
        <a:ext cx="5257800" cy="844560"/>
      </dsp:txXfrm>
    </dsp:sp>
  </dsp:spTree>
</dsp:drawing>
</file>

<file path=xl/diagrams/drawing1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3E4A370-3333-40EA-8D41-F57577F7480E}">
      <dsp:nvSpPr>
        <dsp:cNvPr id="0" name=""/>
        <dsp:cNvSpPr/>
      </dsp:nvSpPr>
      <dsp:spPr>
        <a:xfrm rot="5400000">
          <a:off x="4196572" y="-1852621"/>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rPr>
            <a:t>77.19%</a:t>
          </a:r>
        </a:p>
      </dsp:txBody>
      <dsp:txXfrm rot="-5400000">
        <a:off x="2304288" y="54891"/>
        <a:ext cx="4081284" cy="281487"/>
      </dsp:txXfrm>
    </dsp:sp>
    <dsp:sp modelId="{27EABA23-23A6-4F92-A9A2-62A13E8AA37F}">
      <dsp:nvSpPr>
        <dsp:cNvPr id="0" name=""/>
        <dsp:cNvSpPr/>
      </dsp:nvSpPr>
      <dsp:spPr>
        <a:xfrm>
          <a:off x="0" y="669"/>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rPr>
            <a:t>w(E)</a:t>
          </a:r>
        </a:p>
      </dsp:txBody>
      <dsp:txXfrm>
        <a:off x="19035" y="19704"/>
        <a:ext cx="2266218" cy="351859"/>
      </dsp:txXfrm>
    </dsp:sp>
    <dsp:sp modelId="{0DCBEF52-1C3D-406B-BF6F-6E73117B06C6}">
      <dsp:nvSpPr>
        <dsp:cNvPr id="0" name=""/>
        <dsp:cNvSpPr/>
      </dsp:nvSpPr>
      <dsp:spPr>
        <a:xfrm rot="5400000">
          <a:off x="4196572" y="-1443195"/>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12.84%</a:t>
          </a:r>
        </a:p>
      </dsp:txBody>
      <dsp:txXfrm rot="-5400000">
        <a:off x="2304288" y="464317"/>
        <a:ext cx="4081284" cy="281487"/>
      </dsp:txXfrm>
    </dsp:sp>
    <dsp:sp modelId="{DF10103C-AFE1-41DF-A57F-669EE795D604}">
      <dsp:nvSpPr>
        <dsp:cNvPr id="0" name=""/>
        <dsp:cNvSpPr/>
      </dsp:nvSpPr>
      <dsp:spPr>
        <a:xfrm>
          <a:off x="0" y="410095"/>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r(E)</a:t>
          </a:r>
        </a:p>
      </dsp:txBody>
      <dsp:txXfrm>
        <a:off x="19035" y="429130"/>
        <a:ext cx="2266218" cy="351859"/>
      </dsp:txXfrm>
    </dsp:sp>
    <dsp:sp modelId="{57A7C3B0-D08D-4320-833C-EC0B530EB781}">
      <dsp:nvSpPr>
        <dsp:cNvPr id="0" name=""/>
        <dsp:cNvSpPr/>
      </dsp:nvSpPr>
      <dsp:spPr>
        <a:xfrm rot="5400000">
          <a:off x="4196572" y="-1033769"/>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22.81%</a:t>
          </a:r>
        </a:p>
      </dsp:txBody>
      <dsp:txXfrm rot="-5400000">
        <a:off x="2304288" y="873743"/>
        <a:ext cx="4081284" cy="281487"/>
      </dsp:txXfrm>
    </dsp:sp>
    <dsp:sp modelId="{90027A13-562F-4FC2-813C-F7506CF33743}">
      <dsp:nvSpPr>
        <dsp:cNvPr id="0" name=""/>
        <dsp:cNvSpPr/>
      </dsp:nvSpPr>
      <dsp:spPr>
        <a:xfrm>
          <a:off x="0" y="819521"/>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w(D)</a:t>
          </a:r>
        </a:p>
      </dsp:txBody>
      <dsp:txXfrm>
        <a:off x="19035" y="838556"/>
        <a:ext cx="2266218" cy="351859"/>
      </dsp:txXfrm>
    </dsp:sp>
    <dsp:sp modelId="{BBB230B8-7AC9-4251-8E03-7228A1A4AC13}">
      <dsp:nvSpPr>
        <dsp:cNvPr id="0" name=""/>
        <dsp:cNvSpPr/>
      </dsp:nvSpPr>
      <dsp:spPr>
        <a:xfrm rot="5400000">
          <a:off x="4196572" y="-624343"/>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6.42%</a:t>
          </a:r>
        </a:p>
      </dsp:txBody>
      <dsp:txXfrm rot="-5400000">
        <a:off x="2304288" y="1283169"/>
        <a:ext cx="4081284" cy="281487"/>
      </dsp:txXfrm>
    </dsp:sp>
    <dsp:sp modelId="{7EDA3FFD-82D3-4EDF-969C-09F0E228E10B}">
      <dsp:nvSpPr>
        <dsp:cNvPr id="0" name=""/>
        <dsp:cNvSpPr/>
      </dsp:nvSpPr>
      <dsp:spPr>
        <a:xfrm>
          <a:off x="0" y="1228947"/>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r(D)</a:t>
          </a:r>
        </a:p>
      </dsp:txBody>
      <dsp:txXfrm>
        <a:off x="19035" y="1247982"/>
        <a:ext cx="2266218" cy="351859"/>
      </dsp:txXfrm>
    </dsp:sp>
    <dsp:sp modelId="{B47B7DE5-696B-4FC5-8DF0-8B9049C7ABE2}">
      <dsp:nvSpPr>
        <dsp:cNvPr id="0" name=""/>
        <dsp:cNvSpPr/>
      </dsp:nvSpPr>
      <dsp:spPr>
        <a:xfrm rot="5400000">
          <a:off x="4196572" y="-214917"/>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56.50%</a:t>
          </a:r>
        </a:p>
      </dsp:txBody>
      <dsp:txXfrm rot="-5400000">
        <a:off x="2304288" y="1692595"/>
        <a:ext cx="4081284" cy="281487"/>
      </dsp:txXfrm>
    </dsp:sp>
    <dsp:sp modelId="{F005B299-6931-4832-8F8D-CBA61D42C4AE}">
      <dsp:nvSpPr>
        <dsp:cNvPr id="0" name=""/>
        <dsp:cNvSpPr/>
      </dsp:nvSpPr>
      <dsp:spPr>
        <a:xfrm>
          <a:off x="0" y="1638373"/>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(1-Tax)</a:t>
          </a:r>
        </a:p>
      </dsp:txBody>
      <dsp:txXfrm>
        <a:off x="19035" y="1657408"/>
        <a:ext cx="2266218" cy="351859"/>
      </dsp:txXfrm>
    </dsp:sp>
    <dsp:sp modelId="{7BE0EF69-D777-4DD9-881E-2D60B86FF0E7}">
      <dsp:nvSpPr>
        <dsp:cNvPr id="0" name=""/>
        <dsp:cNvSpPr/>
      </dsp:nvSpPr>
      <dsp:spPr>
        <a:xfrm rot="5400000">
          <a:off x="4196572" y="194508"/>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10.74%</a:t>
          </a:r>
        </a:p>
      </dsp:txBody>
      <dsp:txXfrm rot="-5400000">
        <a:off x="2304288" y="2102020"/>
        <a:ext cx="4081284" cy="281487"/>
      </dsp:txXfrm>
    </dsp:sp>
    <dsp:sp modelId="{EB2A9DD8-EE79-4E45-8819-42A4E6D9628F}">
      <dsp:nvSpPr>
        <dsp:cNvPr id="0" name=""/>
        <dsp:cNvSpPr/>
      </dsp:nvSpPr>
      <dsp:spPr>
        <a:xfrm>
          <a:off x="0" y="2047799"/>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WACC</a:t>
          </a:r>
        </a:p>
      </dsp:txBody>
      <dsp:txXfrm>
        <a:off x="19035" y="2066834"/>
        <a:ext cx="2266218" cy="351859"/>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741A859-BF69-4781-985D-E033620943E9}">
      <dsp:nvSpPr>
        <dsp:cNvPr id="0" name=""/>
        <dsp:cNvSpPr/>
      </dsp:nvSpPr>
      <dsp:spPr>
        <a:xfrm>
          <a:off x="487133" y="1424"/>
          <a:ext cx="990000" cy="685062"/>
        </a:xfrm>
        <a:prstGeom prst="rect">
          <a:avLst/>
        </a:prstGeom>
        <a:solidFill>
          <a:schemeClr val="accent3">
            <a:shade val="8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b="1" kern="1200"/>
            <a:t>Price</a:t>
          </a:r>
        </a:p>
        <a:p>
          <a:pPr marL="114300" lvl="1" indent="-114300" algn="ctr" defTabSz="666750">
            <a:lnSpc>
              <a:spcPct val="90000"/>
            </a:lnSpc>
            <a:spcBef>
              <a:spcPct val="0"/>
            </a:spcBef>
            <a:spcAft>
              <a:spcPct val="15000"/>
            </a:spcAft>
            <a:buChar char="••"/>
          </a:pPr>
          <a:r>
            <a:rPr lang="en-GB" sz="1500" b="1" kern="1200"/>
            <a:t>$ 194,400</a:t>
          </a:r>
        </a:p>
      </dsp:txBody>
      <dsp:txXfrm>
        <a:off x="487133" y="1424"/>
        <a:ext cx="990000" cy="685062"/>
      </dsp:txXfrm>
    </dsp:sp>
    <dsp:sp modelId="{97FCF756-93D3-4850-B157-6B34D48F45D0}">
      <dsp:nvSpPr>
        <dsp:cNvPr id="0" name=""/>
        <dsp:cNvSpPr/>
      </dsp:nvSpPr>
      <dsp:spPr>
        <a:xfrm>
          <a:off x="487133" y="720739"/>
          <a:ext cx="990000" cy="685062"/>
        </a:xfrm>
        <a:prstGeom prst="rect">
          <a:avLst/>
        </a:prstGeom>
        <a:solidFill>
          <a:schemeClr val="accent3">
            <a:shade val="80000"/>
            <a:hueOff val="72970"/>
            <a:satOff val="-477"/>
            <a:lumOff val="818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High</a:t>
          </a:r>
        </a:p>
        <a:p>
          <a:pPr marL="114300" lvl="1" indent="-114300" algn="ctr" defTabSz="666750">
            <a:lnSpc>
              <a:spcPct val="90000"/>
            </a:lnSpc>
            <a:spcBef>
              <a:spcPct val="0"/>
            </a:spcBef>
            <a:spcAft>
              <a:spcPct val="15000"/>
            </a:spcAft>
            <a:buChar char="••"/>
          </a:pPr>
          <a:r>
            <a:rPr lang="en-GB" sz="1500" kern="1200"/>
            <a:t>$ 351,527</a:t>
          </a:r>
        </a:p>
      </dsp:txBody>
      <dsp:txXfrm>
        <a:off x="487133" y="720739"/>
        <a:ext cx="990000" cy="685062"/>
      </dsp:txXfrm>
    </dsp:sp>
    <dsp:sp modelId="{8006253B-4943-4E45-A565-27EAC17820CC}">
      <dsp:nvSpPr>
        <dsp:cNvPr id="0" name=""/>
        <dsp:cNvSpPr/>
      </dsp:nvSpPr>
      <dsp:spPr>
        <a:xfrm>
          <a:off x="509633" y="1440055"/>
          <a:ext cx="945000" cy="685062"/>
        </a:xfrm>
        <a:prstGeom prst="rect">
          <a:avLst/>
        </a:prstGeom>
        <a:solidFill>
          <a:schemeClr val="accent3">
            <a:shade val="80000"/>
            <a:hueOff val="145939"/>
            <a:satOff val="-954"/>
            <a:lumOff val="16369"/>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Mid</a:t>
          </a:r>
        </a:p>
        <a:p>
          <a:pPr marL="114300" lvl="1" indent="-114300" algn="ctr" defTabSz="666750">
            <a:lnSpc>
              <a:spcPct val="90000"/>
            </a:lnSpc>
            <a:spcBef>
              <a:spcPct val="0"/>
            </a:spcBef>
            <a:spcAft>
              <a:spcPct val="15000"/>
            </a:spcAft>
            <a:buChar char="••"/>
          </a:pPr>
          <a:r>
            <a:rPr lang="en-GB" sz="1500" kern="1200"/>
            <a:t>$205,312</a:t>
          </a:r>
        </a:p>
      </dsp:txBody>
      <dsp:txXfrm>
        <a:off x="509633" y="1440055"/>
        <a:ext cx="945000" cy="685062"/>
      </dsp:txXfrm>
    </dsp:sp>
    <dsp:sp modelId="{510C95F4-BA6F-4163-8D5C-83DD261DF97A}">
      <dsp:nvSpPr>
        <dsp:cNvPr id="0" name=""/>
        <dsp:cNvSpPr/>
      </dsp:nvSpPr>
      <dsp:spPr>
        <a:xfrm>
          <a:off x="487133" y="2159371"/>
          <a:ext cx="990000" cy="685062"/>
        </a:xfrm>
        <a:prstGeom prst="rect">
          <a:avLst/>
        </a:prstGeom>
        <a:solidFill>
          <a:schemeClr val="accent3">
            <a:shade val="80000"/>
            <a:hueOff val="218909"/>
            <a:satOff val="-1431"/>
            <a:lumOff val="24554"/>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Low</a:t>
          </a:r>
        </a:p>
        <a:p>
          <a:pPr marL="114300" lvl="1" indent="-114300" algn="ctr" defTabSz="666750">
            <a:lnSpc>
              <a:spcPct val="90000"/>
            </a:lnSpc>
            <a:spcBef>
              <a:spcPct val="0"/>
            </a:spcBef>
            <a:spcAft>
              <a:spcPct val="15000"/>
            </a:spcAft>
            <a:buChar char="••"/>
          </a:pPr>
          <a:r>
            <a:rPr lang="en-GB" sz="1500" kern="1200"/>
            <a:t>$ 168,865</a:t>
          </a:r>
        </a:p>
      </dsp:txBody>
      <dsp:txXfrm>
        <a:off x="487133" y="2159371"/>
        <a:ext cx="990000" cy="685062"/>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EDBE1581-55B1-4C8B-B608-A40339CC9CE4}">
      <dsp:nvSpPr>
        <dsp:cNvPr id="0" name=""/>
        <dsp:cNvSpPr/>
      </dsp:nvSpPr>
      <dsp:spPr>
        <a:xfrm>
          <a:off x="3497"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r(F) 6.00% </a:t>
          </a:r>
        </a:p>
      </dsp:txBody>
      <dsp:txXfrm>
        <a:off x="145798" y="266056"/>
        <a:ext cx="687087" cy="687087"/>
      </dsp:txXfrm>
    </dsp:sp>
    <dsp:sp modelId="{0094FF3B-0251-400B-B85F-CB7935E3C9A8}">
      <dsp:nvSpPr>
        <dsp:cNvPr id="0" name=""/>
        <dsp:cNvSpPr/>
      </dsp:nvSpPr>
      <dsp:spPr>
        <a:xfrm>
          <a:off x="1054088" y="327810"/>
          <a:ext cx="563579" cy="563579"/>
        </a:xfrm>
        <a:prstGeom prst="mathMultiply">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577850">
            <a:lnSpc>
              <a:spcPct val="90000"/>
            </a:lnSpc>
            <a:spcBef>
              <a:spcPct val="0"/>
            </a:spcBef>
            <a:spcAft>
              <a:spcPct val="35000"/>
            </a:spcAft>
          </a:pPr>
          <a:endParaRPr lang="en-GB" sz="1300" kern="1200"/>
        </a:p>
      </dsp:txBody>
      <dsp:txXfrm>
        <a:off x="1142581" y="416303"/>
        <a:ext cx="386593" cy="386593"/>
      </dsp:txXfrm>
    </dsp:sp>
    <dsp:sp modelId="{B6224F56-355F-4A2A-81F3-97FE76CD0A70}">
      <dsp:nvSpPr>
        <dsp:cNvPr id="0" name=""/>
        <dsp:cNvSpPr/>
      </dsp:nvSpPr>
      <dsp:spPr>
        <a:xfrm>
          <a:off x="1696569"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B(E) 0.978</a:t>
          </a:r>
        </a:p>
      </dsp:txBody>
      <dsp:txXfrm>
        <a:off x="1838870" y="266056"/>
        <a:ext cx="687087" cy="687087"/>
      </dsp:txXfrm>
    </dsp:sp>
    <dsp:sp modelId="{48E8DF07-D673-4D88-9B0B-05DA53EEFE30}">
      <dsp:nvSpPr>
        <dsp:cNvPr id="0" name=""/>
        <dsp:cNvSpPr/>
      </dsp:nvSpPr>
      <dsp:spPr>
        <a:xfrm>
          <a:off x="2747160" y="327810"/>
          <a:ext cx="563579" cy="563579"/>
        </a:xfrm>
        <a:prstGeom prst="mathPlus">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00050">
            <a:lnSpc>
              <a:spcPct val="90000"/>
            </a:lnSpc>
            <a:spcBef>
              <a:spcPct val="0"/>
            </a:spcBef>
            <a:spcAft>
              <a:spcPct val="35000"/>
            </a:spcAft>
          </a:pPr>
          <a:endParaRPr lang="en-GB" sz="900" kern="1200"/>
        </a:p>
      </dsp:txBody>
      <dsp:txXfrm>
        <a:off x="2821862" y="543323"/>
        <a:ext cx="414175" cy="132553"/>
      </dsp:txXfrm>
    </dsp:sp>
    <dsp:sp modelId="{AF87F376-4563-4CF7-AC0F-E89DEB2D5EA8}">
      <dsp:nvSpPr>
        <dsp:cNvPr id="0" name=""/>
        <dsp:cNvSpPr/>
      </dsp:nvSpPr>
      <dsp:spPr>
        <a:xfrm>
          <a:off x="3389641"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MRP 7.00%</a:t>
          </a:r>
        </a:p>
      </dsp:txBody>
      <dsp:txXfrm>
        <a:off x="3531942" y="266056"/>
        <a:ext cx="687087" cy="687087"/>
      </dsp:txXfrm>
    </dsp:sp>
    <dsp:sp modelId="{B9569EEA-CE17-4450-8179-22C1A19E4A6B}">
      <dsp:nvSpPr>
        <dsp:cNvPr id="0" name=""/>
        <dsp:cNvSpPr/>
      </dsp:nvSpPr>
      <dsp:spPr>
        <a:xfrm>
          <a:off x="4440231" y="327810"/>
          <a:ext cx="563579" cy="563579"/>
        </a:xfrm>
        <a:prstGeom prst="mathEqual">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577850">
            <a:lnSpc>
              <a:spcPct val="90000"/>
            </a:lnSpc>
            <a:spcBef>
              <a:spcPct val="0"/>
            </a:spcBef>
            <a:spcAft>
              <a:spcPct val="35000"/>
            </a:spcAft>
          </a:pPr>
          <a:endParaRPr lang="en-GB" sz="1300" kern="1200"/>
        </a:p>
      </dsp:txBody>
      <dsp:txXfrm>
        <a:off x="4514933" y="443907"/>
        <a:ext cx="414175" cy="331385"/>
      </dsp:txXfrm>
    </dsp:sp>
    <dsp:sp modelId="{D7093295-63C6-482A-AB52-4C9DBF81A732}">
      <dsp:nvSpPr>
        <dsp:cNvPr id="0" name=""/>
        <dsp:cNvSpPr/>
      </dsp:nvSpPr>
      <dsp:spPr>
        <a:xfrm>
          <a:off x="5082712"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R(E) 12.84%</a:t>
          </a:r>
        </a:p>
      </dsp:txBody>
      <dsp:txXfrm>
        <a:off x="5225013" y="266056"/>
        <a:ext cx="687087" cy="687087"/>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9D1B2BD-474E-4287-B36F-FA3A2F1B72AB}">
      <dsp:nvSpPr>
        <dsp:cNvPr id="0" name=""/>
        <dsp:cNvSpPr/>
      </dsp:nvSpPr>
      <dsp:spPr>
        <a:xfrm>
          <a:off x="394144" y="0"/>
          <a:ext cx="593217" cy="329564"/>
        </a:xfrm>
        <a:prstGeom prst="roundRect">
          <a:avLst>
            <a:gd name="adj" fmla="val 10000"/>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3340" tIns="53340" rIns="53340" bIns="53340" numCol="1" spcCol="1270" anchor="ctr" anchorCtr="0">
          <a:noAutofit/>
        </a:bodyPr>
        <a:lstStyle/>
        <a:p>
          <a:pPr lvl="0" algn="ctr" defTabSz="622300">
            <a:lnSpc>
              <a:spcPct val="90000"/>
            </a:lnSpc>
            <a:spcBef>
              <a:spcPct val="0"/>
            </a:spcBef>
            <a:spcAft>
              <a:spcPct val="35000"/>
            </a:spcAft>
          </a:pPr>
          <a:r>
            <a:rPr lang="en-GB" sz="1400" kern="1200"/>
            <a:t>Equity</a:t>
          </a:r>
        </a:p>
      </dsp:txBody>
      <dsp:txXfrm>
        <a:off x="403797" y="9653"/>
        <a:ext cx="573911" cy="310258"/>
      </dsp:txXfrm>
    </dsp:sp>
    <dsp:sp modelId="{0E6407F4-DBDF-468C-AD63-43CBC3D5BEFC}">
      <dsp:nvSpPr>
        <dsp:cNvPr id="0" name=""/>
        <dsp:cNvSpPr/>
      </dsp:nvSpPr>
      <dsp:spPr>
        <a:xfrm>
          <a:off x="1251014" y="0"/>
          <a:ext cx="593217" cy="329564"/>
        </a:xfrm>
        <a:prstGeom prst="roundRect">
          <a:avLst>
            <a:gd name="adj" fmla="val 10000"/>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3340" tIns="53340" rIns="53340" bIns="53340" numCol="1" spcCol="1270" anchor="ctr" anchorCtr="0">
          <a:noAutofit/>
        </a:bodyPr>
        <a:lstStyle/>
        <a:p>
          <a:pPr lvl="0" algn="ctr" defTabSz="622300">
            <a:lnSpc>
              <a:spcPct val="90000"/>
            </a:lnSpc>
            <a:spcBef>
              <a:spcPct val="0"/>
            </a:spcBef>
            <a:spcAft>
              <a:spcPct val="35000"/>
            </a:spcAft>
          </a:pPr>
          <a:r>
            <a:rPr lang="en-GB" sz="1400" kern="1200"/>
            <a:t>Debt</a:t>
          </a:r>
        </a:p>
      </dsp:txBody>
      <dsp:txXfrm>
        <a:off x="1260667" y="9653"/>
        <a:ext cx="573911" cy="310258"/>
      </dsp:txXfrm>
    </dsp:sp>
    <dsp:sp modelId="{7E54BF4C-64AD-4026-A6D9-E970E3D70E9F}">
      <dsp:nvSpPr>
        <dsp:cNvPr id="0" name=""/>
        <dsp:cNvSpPr/>
      </dsp:nvSpPr>
      <dsp:spPr>
        <a:xfrm>
          <a:off x="995601" y="1400651"/>
          <a:ext cx="247173" cy="247173"/>
        </a:xfrm>
        <a:prstGeom prst="triangle">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A4520295-69BE-45C7-8888-3DF087598E0B}">
      <dsp:nvSpPr>
        <dsp:cNvPr id="0" name=""/>
        <dsp:cNvSpPr/>
      </dsp:nvSpPr>
      <dsp:spPr>
        <a:xfrm rot="21360000">
          <a:off x="377440" y="1294734"/>
          <a:ext cx="1483495" cy="103736"/>
        </a:xfrm>
        <a:prstGeom prst="rect">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945B191E-3AA5-4A07-A4C5-4D4C6FA09546}">
      <dsp:nvSpPr>
        <dsp:cNvPr id="0" name=""/>
        <dsp:cNvSpPr/>
      </dsp:nvSpPr>
      <dsp:spPr>
        <a:xfrm rot="21360000">
          <a:off x="368956" y="877639"/>
          <a:ext cx="610636" cy="433032"/>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lvl="0" algn="ctr" defTabSz="533400">
            <a:lnSpc>
              <a:spcPct val="90000"/>
            </a:lnSpc>
            <a:spcBef>
              <a:spcPct val="0"/>
            </a:spcBef>
            <a:spcAft>
              <a:spcPct val="35000"/>
            </a:spcAft>
          </a:pPr>
          <a:r>
            <a:rPr lang="en-GB" sz="1200" kern="1200"/>
            <a:t>75.19%</a:t>
          </a:r>
        </a:p>
      </dsp:txBody>
      <dsp:txXfrm>
        <a:off x="390095" y="898778"/>
        <a:ext cx="568358" cy="390754"/>
      </dsp:txXfrm>
    </dsp:sp>
    <dsp:sp modelId="{D171BC34-040E-4EBC-94A0-E678E1E7611A}">
      <dsp:nvSpPr>
        <dsp:cNvPr id="0" name=""/>
        <dsp:cNvSpPr/>
      </dsp:nvSpPr>
      <dsp:spPr>
        <a:xfrm rot="21360000">
          <a:off x="336000" y="429431"/>
          <a:ext cx="610636" cy="433032"/>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lvl="0" algn="ctr" defTabSz="533400">
            <a:lnSpc>
              <a:spcPct val="90000"/>
            </a:lnSpc>
            <a:spcBef>
              <a:spcPct val="0"/>
            </a:spcBef>
            <a:spcAft>
              <a:spcPct val="35000"/>
            </a:spcAft>
          </a:pPr>
          <a:endParaRPr lang="en-GB" sz="1200" kern="1200"/>
        </a:p>
      </dsp:txBody>
      <dsp:txXfrm>
        <a:off x="357139" y="450570"/>
        <a:ext cx="568358" cy="390754"/>
      </dsp:txXfrm>
    </dsp:sp>
    <dsp:sp modelId="{DCF1C55D-6C7A-41E9-8DFE-C0DF3B5E1429}">
      <dsp:nvSpPr>
        <dsp:cNvPr id="0" name=""/>
        <dsp:cNvSpPr/>
      </dsp:nvSpPr>
      <dsp:spPr>
        <a:xfrm rot="21360000">
          <a:off x="1217586" y="818317"/>
          <a:ext cx="610636" cy="433032"/>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lvl="0" algn="ctr" defTabSz="533400">
            <a:lnSpc>
              <a:spcPct val="90000"/>
            </a:lnSpc>
            <a:spcBef>
              <a:spcPct val="0"/>
            </a:spcBef>
            <a:spcAft>
              <a:spcPct val="35000"/>
            </a:spcAft>
          </a:pPr>
          <a:r>
            <a:rPr lang="en-GB" sz="1200" kern="1200"/>
            <a:t>22.81%</a:t>
          </a:r>
        </a:p>
      </dsp:txBody>
      <dsp:txXfrm>
        <a:off x="1238725" y="839456"/>
        <a:ext cx="568358" cy="390754"/>
      </dsp:txXfrm>
    </dsp:sp>
  </dsp:spTree>
</dsp:drawing>
</file>

<file path=xl/diagrams/drawing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221064-E227-4764-A0DC-25C4B0C7BA48}">
      <dsp:nvSpPr>
        <dsp:cNvPr id="0" name=""/>
        <dsp:cNvSpPr/>
      </dsp:nvSpPr>
      <dsp:spPr>
        <a:xfrm>
          <a:off x="4793677" y="677122"/>
          <a:ext cx="1434641" cy="1434715"/>
        </a:xfrm>
        <a:prstGeom prst="ellipse">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B3D56D51-0C3C-457E-912B-54F030D3F8D8}">
      <dsp:nvSpPr>
        <dsp:cNvPr id="0" name=""/>
        <dsp:cNvSpPr/>
      </dsp:nvSpPr>
      <dsp:spPr>
        <a:xfrm>
          <a:off x="4841663"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4. Estimate Enterprise Values</a:t>
          </a:r>
        </a:p>
      </dsp:txBody>
      <dsp:txXfrm>
        <a:off x="5032990" y="916283"/>
        <a:ext cx="956633" cy="956393"/>
      </dsp:txXfrm>
    </dsp:sp>
    <dsp:sp modelId="{0DB3011E-F3D4-497F-84C4-34335D736E2E}">
      <dsp:nvSpPr>
        <dsp:cNvPr id="0" name=""/>
        <dsp:cNvSpPr/>
      </dsp:nvSpPr>
      <dsp:spPr>
        <a:xfrm rot="2700000">
          <a:off x="3304886" y="677021"/>
          <a:ext cx="1434665" cy="1434665"/>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D6248EAE-3258-4DD7-A928-1458B87BF242}">
      <dsp:nvSpPr>
        <dsp:cNvPr id="0" name=""/>
        <dsp:cNvSpPr/>
      </dsp:nvSpPr>
      <dsp:spPr>
        <a:xfrm>
          <a:off x="3359036"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b="1" kern="1200"/>
            <a:t>3.</a:t>
          </a:r>
          <a:r>
            <a:rPr lang="en-GB" sz="1600" b="0" kern="1200"/>
            <a:t> Calculate Portfolio Multiples</a:t>
          </a:r>
        </a:p>
      </dsp:txBody>
      <dsp:txXfrm>
        <a:off x="3550362" y="916283"/>
        <a:ext cx="956633" cy="956393"/>
      </dsp:txXfrm>
    </dsp:sp>
    <dsp:sp modelId="{6D6CD9E8-07E4-41BC-BD0B-C42BFB8C796E}">
      <dsp:nvSpPr>
        <dsp:cNvPr id="0" name=""/>
        <dsp:cNvSpPr/>
      </dsp:nvSpPr>
      <dsp:spPr>
        <a:xfrm rot="2700000">
          <a:off x="1828411" y="677021"/>
          <a:ext cx="1434665" cy="1434665"/>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BDBB5DFB-60AE-49DF-ABD8-72241097F378}">
      <dsp:nvSpPr>
        <dsp:cNvPr id="0" name=""/>
        <dsp:cNvSpPr/>
      </dsp:nvSpPr>
      <dsp:spPr>
        <a:xfrm>
          <a:off x="1876408"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b="1" kern="1200"/>
            <a:t>2. </a:t>
          </a:r>
          <a:r>
            <a:rPr lang="en-GB" sz="1600" kern="1200"/>
            <a:t>Determine Portfolio Weights</a:t>
          </a:r>
        </a:p>
      </dsp:txBody>
      <dsp:txXfrm>
        <a:off x="2067735" y="916283"/>
        <a:ext cx="956633" cy="956393"/>
      </dsp:txXfrm>
    </dsp:sp>
    <dsp:sp modelId="{02786970-8991-476C-83F8-3CBD485E45E4}">
      <dsp:nvSpPr>
        <dsp:cNvPr id="0" name=""/>
        <dsp:cNvSpPr/>
      </dsp:nvSpPr>
      <dsp:spPr>
        <a:xfrm rot="2700000">
          <a:off x="345783" y="677021"/>
          <a:ext cx="1434665" cy="1434665"/>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89D75921-9322-4B54-888A-782C30D4E6CC}">
      <dsp:nvSpPr>
        <dsp:cNvPr id="0" name=""/>
        <dsp:cNvSpPr/>
      </dsp:nvSpPr>
      <dsp:spPr>
        <a:xfrm>
          <a:off x="393781"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b="1" kern="1200"/>
            <a:t>1. </a:t>
          </a:r>
          <a:r>
            <a:rPr lang="en-GB" sz="1600" kern="1200"/>
            <a:t>Construct Proxy Portfolio</a:t>
          </a:r>
        </a:p>
      </dsp:txBody>
      <dsp:txXfrm>
        <a:off x="585107" y="916283"/>
        <a:ext cx="956633" cy="956393"/>
      </dsp:txXfrm>
    </dsp:sp>
  </dsp:spTree>
</dsp:drawing>
</file>

<file path=xl/diagrams/drawing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864F60D-3058-4F5E-9289-5E8122D4C0F8}">
      <dsp:nvSpPr>
        <dsp:cNvPr id="0" name=""/>
        <dsp:cNvSpPr/>
      </dsp:nvSpPr>
      <dsp:spPr>
        <a:xfrm>
          <a:off x="558" y="137591"/>
          <a:ext cx="2176611" cy="1305966"/>
        </a:xfrm>
        <a:prstGeom prst="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95250" tIns="95250" rIns="95250" bIns="95250" numCol="1" spcCol="1270" anchor="t" anchorCtr="0">
          <a:noAutofit/>
        </a:bodyPr>
        <a:lstStyle/>
        <a:p>
          <a:pPr lvl="0" algn="ctr" defTabSz="1111250">
            <a:lnSpc>
              <a:spcPct val="90000"/>
            </a:lnSpc>
            <a:spcBef>
              <a:spcPct val="0"/>
            </a:spcBef>
            <a:spcAft>
              <a:spcPct val="35000"/>
            </a:spcAft>
          </a:pPr>
          <a:r>
            <a:rPr lang="en-GB" sz="2500" kern="1200"/>
            <a:t>Enterprise Value </a:t>
          </a:r>
        </a:p>
        <a:p>
          <a:pPr marL="228600" lvl="1" indent="-228600" algn="ctr" defTabSz="889000">
            <a:lnSpc>
              <a:spcPct val="90000"/>
            </a:lnSpc>
            <a:spcBef>
              <a:spcPct val="0"/>
            </a:spcBef>
            <a:spcAft>
              <a:spcPct val="15000"/>
            </a:spcAft>
            <a:buChar char="••"/>
          </a:pPr>
          <a:r>
            <a:rPr lang="en-GB" sz="2000" kern="1200"/>
            <a:t>$1.71 Billion</a:t>
          </a:r>
        </a:p>
      </dsp:txBody>
      <dsp:txXfrm>
        <a:off x="558" y="137591"/>
        <a:ext cx="2176611" cy="1305966"/>
      </dsp:txXfrm>
    </dsp:sp>
    <dsp:sp modelId="{3789072F-00A1-4D08-9E7A-1F7550912248}">
      <dsp:nvSpPr>
        <dsp:cNvPr id="0" name=""/>
        <dsp:cNvSpPr/>
      </dsp:nvSpPr>
      <dsp:spPr>
        <a:xfrm>
          <a:off x="2394830" y="137591"/>
          <a:ext cx="2176611" cy="1305966"/>
        </a:xfrm>
        <a:prstGeom prst="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95250" tIns="95250" rIns="95250" bIns="95250" numCol="1" spcCol="1270" anchor="t" anchorCtr="0">
          <a:noAutofit/>
        </a:bodyPr>
        <a:lstStyle/>
        <a:p>
          <a:pPr lvl="0" algn="ctr" defTabSz="1111250">
            <a:lnSpc>
              <a:spcPct val="90000"/>
            </a:lnSpc>
            <a:spcBef>
              <a:spcPct val="0"/>
            </a:spcBef>
            <a:spcAft>
              <a:spcPct val="35000"/>
            </a:spcAft>
          </a:pPr>
          <a:r>
            <a:rPr lang="en-GB" sz="2500" kern="1200"/>
            <a:t>EV/EBITDA Multiple</a:t>
          </a:r>
        </a:p>
        <a:p>
          <a:pPr marL="228600" lvl="1" indent="-228600" algn="ctr" defTabSz="889000">
            <a:lnSpc>
              <a:spcPct val="90000"/>
            </a:lnSpc>
            <a:spcBef>
              <a:spcPct val="0"/>
            </a:spcBef>
            <a:spcAft>
              <a:spcPct val="15000"/>
            </a:spcAft>
            <a:buChar char="••"/>
          </a:pPr>
          <a:r>
            <a:rPr lang="en-GB" sz="2000" kern="1200"/>
            <a:t>X8.80</a:t>
          </a:r>
        </a:p>
      </dsp:txBody>
      <dsp:txXfrm>
        <a:off x="2394830" y="137591"/>
        <a:ext cx="2176611" cy="1305966"/>
      </dsp:txXfrm>
    </dsp:sp>
  </dsp:spTree>
</dsp:drawing>
</file>

<file path=xl/diagrams/drawing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DBEFEA-8534-4DD3-B06B-1CE0A2D3AFB8}">
      <dsp:nvSpPr>
        <dsp:cNvPr id="0" name=""/>
        <dsp:cNvSpPr/>
      </dsp:nvSpPr>
      <dsp:spPr>
        <a:xfrm>
          <a:off x="0" y="0"/>
          <a:ext cx="3905250" cy="711360"/>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76200" tIns="76200" rIns="76200" bIns="76200" numCol="1" spcCol="1270" anchor="ctr" anchorCtr="0">
          <a:noAutofit/>
        </a:bodyPr>
        <a:lstStyle/>
        <a:p>
          <a:pPr lvl="0" algn="ctr" defTabSz="889000">
            <a:lnSpc>
              <a:spcPct val="90000"/>
            </a:lnSpc>
            <a:spcBef>
              <a:spcPct val="0"/>
            </a:spcBef>
            <a:spcAft>
              <a:spcPct val="35000"/>
            </a:spcAft>
          </a:pPr>
          <a:r>
            <a:rPr lang="en-GB" sz="2000" kern="1200"/>
            <a:t>Weighted Average Cost of Capital</a:t>
          </a:r>
        </a:p>
      </dsp:txBody>
      <dsp:txXfrm>
        <a:off x="34726" y="34726"/>
        <a:ext cx="3835798" cy="641908"/>
      </dsp:txXfrm>
    </dsp:sp>
    <dsp:sp modelId="{8F642833-FA7D-41B3-9D48-612B83F72CA7}">
      <dsp:nvSpPr>
        <dsp:cNvPr id="0" name=""/>
        <dsp:cNvSpPr/>
      </dsp:nvSpPr>
      <dsp:spPr>
        <a:xfrm>
          <a:off x="0" y="726839"/>
          <a:ext cx="3905250" cy="62928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23992" tIns="25400" rIns="142240" bIns="25400" numCol="1" spcCol="1270" anchor="t" anchorCtr="0">
          <a:noAutofit/>
        </a:bodyPr>
        <a:lstStyle/>
        <a:p>
          <a:pPr marL="228600" lvl="1" indent="-228600" algn="ctr" defTabSz="889000">
            <a:lnSpc>
              <a:spcPct val="90000"/>
            </a:lnSpc>
            <a:spcBef>
              <a:spcPct val="0"/>
            </a:spcBef>
            <a:spcAft>
              <a:spcPct val="20000"/>
            </a:spcAft>
            <a:buChar char="••"/>
          </a:pPr>
          <a:r>
            <a:rPr lang="en-GB" sz="2000" kern="1200"/>
            <a:t>10.74%</a:t>
          </a:r>
        </a:p>
      </dsp:txBody>
      <dsp:txXfrm>
        <a:off x="0" y="726839"/>
        <a:ext cx="3905250" cy="629280"/>
      </dsp:txXfrm>
    </dsp:sp>
  </dsp:spTree>
</dsp:drawing>
</file>

<file path=xl/diagrams/drawing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6C52D81-6C89-46D7-90DD-F17C1C903C09}">
      <dsp:nvSpPr>
        <dsp:cNvPr id="0" name=""/>
        <dsp:cNvSpPr/>
      </dsp:nvSpPr>
      <dsp:spPr>
        <a:xfrm>
          <a:off x="4198"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rPr>
            <a:t>w(E)</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rPr>
            <a:t>77.19%</a:t>
          </a:r>
        </a:p>
      </dsp:txBody>
      <dsp:txXfrm>
        <a:off x="157385" y="849371"/>
        <a:ext cx="739655" cy="739655"/>
      </dsp:txXfrm>
    </dsp:sp>
    <dsp:sp modelId="{256E3C6D-BEFB-495A-9EFC-0D557CB9C1C2}">
      <dsp:nvSpPr>
        <dsp:cNvPr id="0" name=""/>
        <dsp:cNvSpPr/>
      </dsp:nvSpPr>
      <dsp:spPr>
        <a:xfrm>
          <a:off x="1135165" y="1015925"/>
          <a:ext cx="398047" cy="406547"/>
        </a:xfrm>
        <a:prstGeom prst="mathMultiply">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844550">
            <a:lnSpc>
              <a:spcPct val="90000"/>
            </a:lnSpc>
            <a:spcBef>
              <a:spcPct val="0"/>
            </a:spcBef>
            <a:spcAft>
              <a:spcPct val="35000"/>
            </a:spcAft>
          </a:pPr>
          <a:endParaRPr lang="en-GB" sz="1900" kern="1200"/>
        </a:p>
      </dsp:txBody>
      <dsp:txXfrm>
        <a:off x="1197318" y="1080819"/>
        <a:ext cx="273741" cy="276759"/>
      </dsp:txXfrm>
    </dsp:sp>
    <dsp:sp modelId="{827E140E-BA94-487E-9040-6B519D242976}">
      <dsp:nvSpPr>
        <dsp:cNvPr id="0" name=""/>
        <dsp:cNvSpPr/>
      </dsp:nvSpPr>
      <dsp:spPr>
        <a:xfrm>
          <a:off x="1618151"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r(E)</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12.84%</a:t>
          </a:r>
        </a:p>
      </dsp:txBody>
      <dsp:txXfrm>
        <a:off x="1771338" y="849371"/>
        <a:ext cx="739655" cy="739655"/>
      </dsp:txXfrm>
    </dsp:sp>
    <dsp:sp modelId="{C715BE75-5ADC-48F9-AFF9-D3A28CAFA001}">
      <dsp:nvSpPr>
        <dsp:cNvPr id="0" name=""/>
        <dsp:cNvSpPr/>
      </dsp:nvSpPr>
      <dsp:spPr>
        <a:xfrm>
          <a:off x="2749118" y="1020175"/>
          <a:ext cx="369709" cy="398047"/>
        </a:xfrm>
        <a:prstGeom prst="mathPlus">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266700">
            <a:lnSpc>
              <a:spcPct val="90000"/>
            </a:lnSpc>
            <a:spcBef>
              <a:spcPct val="0"/>
            </a:spcBef>
            <a:spcAft>
              <a:spcPct val="35000"/>
            </a:spcAft>
          </a:pPr>
          <a:endParaRPr lang="en-GB" sz="600" kern="1200"/>
        </a:p>
      </dsp:txBody>
      <dsp:txXfrm>
        <a:off x="2798123" y="1175721"/>
        <a:ext cx="271699" cy="86955"/>
      </dsp:txXfrm>
    </dsp:sp>
    <dsp:sp modelId="{B5B3E8B8-AFF7-461F-8F90-A939E6CD25EA}">
      <dsp:nvSpPr>
        <dsp:cNvPr id="0" name=""/>
        <dsp:cNvSpPr/>
      </dsp:nvSpPr>
      <dsp:spPr>
        <a:xfrm>
          <a:off x="3203764"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w(D)</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22.81%</a:t>
          </a:r>
        </a:p>
      </dsp:txBody>
      <dsp:txXfrm>
        <a:off x="3356951" y="849371"/>
        <a:ext cx="739655" cy="739655"/>
      </dsp:txXfrm>
    </dsp:sp>
    <dsp:sp modelId="{8C56E220-BF76-4301-B2D7-AE6A80134261}">
      <dsp:nvSpPr>
        <dsp:cNvPr id="0" name=""/>
        <dsp:cNvSpPr/>
      </dsp:nvSpPr>
      <dsp:spPr>
        <a:xfrm>
          <a:off x="4334731" y="1020175"/>
          <a:ext cx="369709" cy="398047"/>
        </a:xfrm>
        <a:prstGeom prst="mathMultiply">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844550">
            <a:lnSpc>
              <a:spcPct val="90000"/>
            </a:lnSpc>
            <a:spcBef>
              <a:spcPct val="0"/>
            </a:spcBef>
            <a:spcAft>
              <a:spcPct val="35000"/>
            </a:spcAft>
          </a:pPr>
          <a:endParaRPr lang="en-GB" sz="1900" kern="1200"/>
        </a:p>
      </dsp:txBody>
      <dsp:txXfrm>
        <a:off x="4391669" y="1086187"/>
        <a:ext cx="255833" cy="266023"/>
      </dsp:txXfrm>
    </dsp:sp>
    <dsp:sp modelId="{07F4F306-9C56-415B-B516-3B946C657CE4}">
      <dsp:nvSpPr>
        <dsp:cNvPr id="0" name=""/>
        <dsp:cNvSpPr/>
      </dsp:nvSpPr>
      <dsp:spPr>
        <a:xfrm>
          <a:off x="4789378"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r(D)</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6.42%</a:t>
          </a:r>
        </a:p>
      </dsp:txBody>
      <dsp:txXfrm>
        <a:off x="4942565" y="849371"/>
        <a:ext cx="739655" cy="739655"/>
      </dsp:txXfrm>
    </dsp:sp>
    <dsp:sp modelId="{EB615FB3-3D4A-4AA4-9EA2-5FB92DEF692B}">
      <dsp:nvSpPr>
        <dsp:cNvPr id="0" name=""/>
        <dsp:cNvSpPr/>
      </dsp:nvSpPr>
      <dsp:spPr>
        <a:xfrm>
          <a:off x="5920344" y="1020175"/>
          <a:ext cx="369709" cy="398047"/>
        </a:xfrm>
        <a:prstGeom prst="mathMultiply">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844550">
            <a:lnSpc>
              <a:spcPct val="90000"/>
            </a:lnSpc>
            <a:spcBef>
              <a:spcPct val="0"/>
            </a:spcBef>
            <a:spcAft>
              <a:spcPct val="35000"/>
            </a:spcAft>
          </a:pPr>
          <a:endParaRPr lang="en-GB" sz="1900" kern="1200"/>
        </a:p>
      </dsp:txBody>
      <dsp:txXfrm>
        <a:off x="5977282" y="1086187"/>
        <a:ext cx="255833" cy="266023"/>
      </dsp:txXfrm>
    </dsp:sp>
    <dsp:sp modelId="{02383D71-9773-4B0B-946E-8DCBFBA7F654}">
      <dsp:nvSpPr>
        <dsp:cNvPr id="0" name=""/>
        <dsp:cNvSpPr/>
      </dsp:nvSpPr>
      <dsp:spPr>
        <a:xfrm>
          <a:off x="6374991"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(1-Tax)</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56.50%</a:t>
          </a:r>
        </a:p>
      </dsp:txBody>
      <dsp:txXfrm>
        <a:off x="6528178" y="849371"/>
        <a:ext cx="739655" cy="739655"/>
      </dsp:txXfrm>
    </dsp:sp>
    <dsp:sp modelId="{DEB1E1AB-BDBF-407F-8E30-648A7726B268}">
      <dsp:nvSpPr>
        <dsp:cNvPr id="0" name=""/>
        <dsp:cNvSpPr/>
      </dsp:nvSpPr>
      <dsp:spPr>
        <a:xfrm>
          <a:off x="7505958" y="1034344"/>
          <a:ext cx="360001" cy="369709"/>
        </a:xfrm>
        <a:prstGeom prst="mathEqual">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666750">
            <a:lnSpc>
              <a:spcPct val="90000"/>
            </a:lnSpc>
            <a:spcBef>
              <a:spcPct val="0"/>
            </a:spcBef>
            <a:spcAft>
              <a:spcPct val="35000"/>
            </a:spcAft>
          </a:pPr>
          <a:endParaRPr lang="en-GB" sz="1500" kern="1200"/>
        </a:p>
      </dsp:txBody>
      <dsp:txXfrm>
        <a:off x="7553676" y="1110504"/>
        <a:ext cx="264565" cy="217389"/>
      </dsp:txXfrm>
    </dsp:sp>
    <dsp:sp modelId="{7F8AC3CE-855B-46A2-A5D3-B224D989F0F0}">
      <dsp:nvSpPr>
        <dsp:cNvPr id="0" name=""/>
        <dsp:cNvSpPr/>
      </dsp:nvSpPr>
      <dsp:spPr>
        <a:xfrm>
          <a:off x="7950897"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WACC</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10.74%</a:t>
          </a:r>
        </a:p>
      </dsp:txBody>
      <dsp:txXfrm>
        <a:off x="8104084" y="849371"/>
        <a:ext cx="739655" cy="739655"/>
      </dsp:txXfrm>
    </dsp:sp>
  </dsp:spTree>
</dsp:drawing>
</file>

<file path=xl/diagrams/drawing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40B4592-03C2-4DDF-882F-00A560BEC03F}">
      <dsp:nvSpPr>
        <dsp:cNvPr id="0" name=""/>
        <dsp:cNvSpPr/>
      </dsp:nvSpPr>
      <dsp:spPr>
        <a:xfrm>
          <a:off x="5397434" y="930746"/>
          <a:ext cx="1615333" cy="1615415"/>
        </a:xfrm>
        <a:prstGeom prst="ellipse">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5C6B7C66-186F-47AA-9E3B-4226AF81FEB8}">
      <dsp:nvSpPr>
        <dsp:cNvPr id="0" name=""/>
        <dsp:cNvSpPr/>
      </dsp:nvSpPr>
      <dsp:spPr>
        <a:xfrm>
          <a:off x="5451464"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4. </a:t>
          </a:r>
          <a:r>
            <a:rPr lang="en-GB" sz="1100" kern="1200">
              <a:latin typeface="Arial" panose="020B0604020202020204" pitchFamily="34" charset="0"/>
              <a:cs typeface="Arial" panose="020B0604020202020204" pitchFamily="34" charset="0"/>
            </a:rPr>
            <a:t>CAPM Cost of Equity </a:t>
          </a:r>
        </a:p>
      </dsp:txBody>
      <dsp:txXfrm>
        <a:off x="5666887" y="1200029"/>
        <a:ext cx="1077119" cy="1076849"/>
      </dsp:txXfrm>
    </dsp:sp>
    <dsp:sp modelId="{5EF2D9B9-BD12-4A2B-B993-000928A015C6}">
      <dsp:nvSpPr>
        <dsp:cNvPr id="0" name=""/>
        <dsp:cNvSpPr/>
      </dsp:nvSpPr>
      <dsp:spPr>
        <a:xfrm rot="2700000">
          <a:off x="3721132" y="930632"/>
          <a:ext cx="1615359" cy="1615359"/>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89CBF21D-6CE5-48A9-AB09-F0F118DE2EB5}">
      <dsp:nvSpPr>
        <dsp:cNvPr id="0" name=""/>
        <dsp:cNvSpPr/>
      </dsp:nvSpPr>
      <dsp:spPr>
        <a:xfrm>
          <a:off x="3782101"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3. </a:t>
          </a:r>
          <a:r>
            <a:rPr lang="en-GB" sz="1100" kern="1200">
              <a:latin typeface="Arial" panose="020B0604020202020204" pitchFamily="34" charset="0"/>
              <a:cs typeface="Arial" panose="020B0604020202020204" pitchFamily="34" charset="0"/>
            </a:rPr>
            <a:t>Relever for Kohler Beta </a:t>
          </a:r>
        </a:p>
      </dsp:txBody>
      <dsp:txXfrm>
        <a:off x="3997525" y="1200029"/>
        <a:ext cx="1077119" cy="1076849"/>
      </dsp:txXfrm>
    </dsp:sp>
    <dsp:sp modelId="{822713B9-A43C-43BC-9C85-A2E7F35BAC2B}">
      <dsp:nvSpPr>
        <dsp:cNvPr id="0" name=""/>
        <dsp:cNvSpPr/>
      </dsp:nvSpPr>
      <dsp:spPr>
        <a:xfrm rot="2700000">
          <a:off x="2058697" y="930632"/>
          <a:ext cx="1615359" cy="1615359"/>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BC01E9C6-12A0-4C96-8FB7-86F7D41EC9C0}">
      <dsp:nvSpPr>
        <dsp:cNvPr id="0" name=""/>
        <dsp:cNvSpPr/>
      </dsp:nvSpPr>
      <dsp:spPr>
        <a:xfrm>
          <a:off x="2112739"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2. </a:t>
          </a:r>
          <a:r>
            <a:rPr lang="en-GB" sz="1100" kern="1200">
              <a:latin typeface="Arial" panose="020B0604020202020204" pitchFamily="34" charset="0"/>
              <a:cs typeface="Arial" panose="020B0604020202020204" pitchFamily="34" charset="0"/>
            </a:rPr>
            <a:t>Unlever Comparable Betas</a:t>
          </a:r>
        </a:p>
      </dsp:txBody>
      <dsp:txXfrm>
        <a:off x="2328163" y="1200029"/>
        <a:ext cx="1077119" cy="1076849"/>
      </dsp:txXfrm>
    </dsp:sp>
    <dsp:sp modelId="{13B7B205-EAEB-453C-9840-0C63849E620C}">
      <dsp:nvSpPr>
        <dsp:cNvPr id="0" name=""/>
        <dsp:cNvSpPr/>
      </dsp:nvSpPr>
      <dsp:spPr>
        <a:xfrm rot="2700000">
          <a:off x="389334" y="930632"/>
          <a:ext cx="1615359" cy="1615359"/>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78CCA61F-7DEC-4EC3-8086-E83D6F245EE3}">
      <dsp:nvSpPr>
        <dsp:cNvPr id="0" name=""/>
        <dsp:cNvSpPr/>
      </dsp:nvSpPr>
      <dsp:spPr>
        <a:xfrm>
          <a:off x="443377"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1. </a:t>
          </a:r>
          <a:r>
            <a:rPr lang="en-GB" sz="1100" kern="1200">
              <a:latin typeface="Arial" panose="020B0604020202020204" pitchFamily="34" charset="0"/>
              <a:cs typeface="Arial" panose="020B0604020202020204" pitchFamily="34" charset="0"/>
            </a:rPr>
            <a:t>Create Replication Portfolio</a:t>
          </a:r>
        </a:p>
      </dsp:txBody>
      <dsp:txXfrm>
        <a:off x="658801" y="1200029"/>
        <a:ext cx="1077119" cy="1076849"/>
      </dsp:txXfrm>
    </dsp:sp>
  </dsp:spTree>
</dsp:drawing>
</file>

<file path=xl/diagrams/layout1.xml><?xml version="1.0" encoding="utf-8"?>
<dgm:layoutDef xmlns:dgm="http://schemas.openxmlformats.org/drawingml/2006/diagram" xmlns:a="http://schemas.openxmlformats.org/drawingml/2006/main" uniqueId="urn:diagrams.loki3.com/VaryingWidthList+Icon">
  <dgm:title val="Varying Width List"/>
  <dgm:desc val="Use for emphasizing items of different weights.  Good for large amounts of Level 1 text.  The width of each shape is independently determined based on its text."/>
  <dgm:catLst>
    <dgm:cat type="list" pri="4160"/>
    <dgm:cat type="officeonline" pri="5000"/>
  </dgm:catLst>
  <dgm:sampData useDef="1">
    <dgm:dataModel>
      <dgm:ptLst/>
      <dgm:bg/>
      <dgm:whole/>
    </dgm:dataModel>
  </dgm:sampData>
  <dgm:styleData useDef="1">
    <dgm:dataModel>
      <dgm:ptLst/>
      <dgm:bg/>
      <dgm:whole/>
    </dgm:dataModel>
  </dgm:styleData>
  <dgm:clrData useDef="1">
    <dgm:dataModel>
      <dgm:ptLst/>
      <dgm:bg/>
      <dgm:whole/>
    </dgm:dataModel>
  </dgm:clrData>
  <dgm:layoutNode name="Name0">
    <dgm:varLst>
      <dgm:resizeHandles/>
    </dgm:varLst>
    <dgm:alg type="lin">
      <dgm:param type="linDir" val="fromT"/>
    </dgm:alg>
    <dgm:shape xmlns:r="http://schemas.openxmlformats.org/officeDocument/2006/relationships" r:blip="">
      <dgm:adjLst/>
    </dgm:shape>
    <dgm:presOf/>
    <dgm:constrLst>
      <dgm:constr type="w" for="ch" forName="text" val="20"/>
      <dgm:constr type="h" for="ch" forName="text" refType="h"/>
      <dgm:constr type="primFontSz" for="ch" forName="text" op="equ" val="65"/>
      <dgm:constr type="h" for="ch" forName="space" refType="h" fact="0.05"/>
    </dgm:constrLst>
    <dgm:forEach name="Name1" axis="ch" ptType="node">
      <dgm:layoutNode name="text" styleLbl="node1">
        <dgm:varLst>
          <dgm:bulletEnabled val="1"/>
        </dgm:varLst>
        <dgm:alg type="tx"/>
        <dgm:shape xmlns:r="http://schemas.openxmlformats.org/officeDocument/2006/relationships" type="rect" r:blip="">
          <dgm:adjLst/>
        </dgm:shape>
        <dgm:presOf axis="desOrSelf" ptType="node"/>
        <dgm:constrLst>
          <dgm:constr type="tMarg" refType="primFontSz" fact="0.2"/>
          <dgm:constr type="bMarg" refType="primFontSz" fact="0.2"/>
          <dgm:constr type="lMarg" refType="primFontSz" fact="0.2"/>
          <dgm:constr type="rMarg" refType="primFontSz" fact="0.2"/>
        </dgm:constrLst>
        <dgm:ruleLst>
          <dgm:rule type="w" val="INF" fact="NaN" max="NaN"/>
          <dgm:rule type="primFontSz" val="5" fact="NaN" max="NaN"/>
        </dgm:ruleLst>
      </dgm:layoutNode>
      <dgm:choose name="Name2">
        <dgm:if name="Name3" axis="par ch" ptType="doc node" func="cnt" op="gte" val="2">
          <dgm:forEach name="Name4" axis="followSib" ptType="sibTrans" cnt="1">
            <dgm:layoutNode name="space">
              <dgm:alg type="sp"/>
              <dgm:shape xmlns:r="http://schemas.openxmlformats.org/officeDocument/2006/relationships" r:blip="">
                <dgm:adjLst/>
              </dgm:shape>
              <dgm:presOf/>
            </dgm:layoutNode>
          </dgm:forEach>
        </dgm:if>
        <dgm:else name="Name5"/>
      </dgm:choose>
    </dgm:forEach>
  </dgm:layoutNode>
</dgm:layoutDef>
</file>

<file path=xl/diagrams/layout10.xml><?xml version="1.0" encoding="utf-8"?>
<dgm:layoutDef xmlns:dgm="http://schemas.openxmlformats.org/drawingml/2006/diagram" xmlns:a="http://schemas.openxmlformats.org/drawingml/2006/main" uniqueId="urn:microsoft.com/office/officeart/2005/8/layout/vList2">
  <dgm:title val=""/>
  <dgm:desc val=""/>
  <dgm:catLst>
    <dgm:cat type="list" pri="3000"/>
    <dgm:cat type="convert" pri="1000"/>
  </dgm:catLst>
  <dgm:sampData>
    <dgm:dataModel>
      <dgm:ptLst>
        <dgm:pt modelId="0" type="doc"/>
        <dgm:pt modelId="1">
          <dgm:prSet phldr="1"/>
        </dgm:pt>
        <dgm:pt modelId="11">
          <dgm:prSet phldr="1"/>
        </dgm:pt>
        <dgm:pt modelId="2">
          <dgm:prSet phldr="1"/>
        </dgm:pt>
        <dgm:pt modelId="21">
          <dgm:prSet phldr="1"/>
        </dgm:pt>
      </dgm:ptLst>
      <dgm:cxnLst>
        <dgm:cxn modelId="4" srcId="0" destId="1" srcOrd="0" destOrd="0"/>
        <dgm:cxn modelId="5" srcId="0" destId="2" srcOrd="1" destOrd="0"/>
        <dgm:cxn modelId="12" srcId="1" destId="11" srcOrd="0" destOrd="0"/>
        <dgm:cxn modelId="23" srcId="2" destId="21" srcOrd="0"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animLvl val="lvl"/>
      <dgm:resizeHandles val="exact"/>
    </dgm:varLst>
    <dgm:alg type="lin">
      <dgm:param type="linDir" val="fromT"/>
      <dgm:param type="vertAlign" val="mid"/>
    </dgm:alg>
    <dgm:shape xmlns:r="http://schemas.openxmlformats.org/officeDocument/2006/relationships" r:blip="">
      <dgm:adjLst/>
    </dgm:shape>
    <dgm:presOf/>
    <dgm:constrLst>
      <dgm:constr type="w" for="ch" forName="parentText" refType="w"/>
      <dgm:constr type="h" for="ch" forName="parentText" refType="primFontSz" refFor="ch" refForName="parentText" fact="0.52"/>
      <dgm:constr type="w" for="ch" forName="childText" refType="w"/>
      <dgm:constr type="h" for="ch" forName="childText" refType="primFontSz" refFor="ch" refForName="parentText" fact="0.46"/>
      <dgm:constr type="h" for="ch" forName="parentText" op="equ"/>
      <dgm:constr type="primFontSz" for="ch" forName="parentText" op="equ" val="65"/>
      <dgm:constr type="primFontSz" for="ch" forName="childText" refType="primFontSz" refFor="ch" refForName="parentText" op="equ"/>
      <dgm:constr type="h" for="ch" forName="spacer" refType="primFontSz" refFor="ch" refForName="parentText" fact="0.08"/>
    </dgm:constrLst>
    <dgm:ruleLst>
      <dgm:rule type="primFontSz" for="ch" forName="parentText" val="5" fact="NaN" max="NaN"/>
    </dgm:ruleLst>
    <dgm:forEach name="Name0" axis="ch" ptType="node">
      <dgm:layoutNode name="parentText" styleLbl="node1">
        <dgm:varLst>
          <dgm:chMax val="0"/>
          <dgm:bulletEnabled val="1"/>
        </dgm:varLst>
        <dgm:alg type="tx">
          <dgm:param type="parTxLTRAlign" val="l"/>
          <dgm:param type="parTxRTLAlign" val="r"/>
        </dgm:alg>
        <dgm:shape xmlns:r="http://schemas.openxmlformats.org/officeDocument/2006/relationships" type="roundRect" r:blip="">
          <dgm:adjLst/>
        </dgm:shape>
        <dgm:presOf axis="self"/>
        <dgm:constrLst>
          <dgm:constr type="tMarg" refType="primFontSz" fact="0.3"/>
          <dgm:constr type="bMarg" refType="primFontSz" fact="0.3"/>
          <dgm:constr type="lMarg" refType="primFontSz" fact="0.3"/>
          <dgm:constr type="rMarg" refType="primFontSz" fact="0.3"/>
        </dgm:constrLst>
        <dgm:ruleLst>
          <dgm:rule type="h" val="INF" fact="NaN" max="NaN"/>
        </dgm:ruleLst>
      </dgm:layoutNode>
      <dgm:choose name="Name1">
        <dgm:if name="Name2" axis="ch" ptType="node" func="cnt" op="gte" val="1">
          <dgm:layoutNode name="childText" styleLbl="revTx">
            <dgm:varLst>
              <dgm:bulletEnabled val="1"/>
            </dgm:varLst>
            <dgm:alg type="tx">
              <dgm:param type="stBulletLvl" val="1"/>
              <dgm:param type="lnSpAfChP" val="20"/>
            </dgm:alg>
            <dgm:shape xmlns:r="http://schemas.openxmlformats.org/officeDocument/2006/relationships" type="rect" r:blip="">
              <dgm:adjLst/>
            </dgm:shape>
            <dgm:presOf axis="des" ptType="node"/>
            <dgm:constrLst>
              <dgm:constr type="tMarg" refType="primFontSz" fact="0.1"/>
              <dgm:constr type="bMarg" refType="primFontSz" fact="0.1"/>
              <dgm:constr type="lMarg" refType="w" fact="0.09"/>
            </dgm:constrLst>
            <dgm:ruleLst>
              <dgm:rule type="h" val="INF" fact="NaN" max="NaN"/>
            </dgm:ruleLst>
          </dgm:layoutNode>
        </dgm:if>
        <dgm:else name="Name3">
          <dgm:choose name="Name4">
            <dgm:if name="Name5" axis="par ch" ptType="doc node" func="cnt" op="gte" val="2">
              <dgm:forEach name="Name6" axis="followSib" ptType="sibTrans" cnt="1">
                <dgm:layoutNode name="spacer">
                  <dgm:alg type="sp"/>
                  <dgm:shape xmlns:r="http://schemas.openxmlformats.org/officeDocument/2006/relationships" r:blip="">
                    <dgm:adjLst/>
                  </dgm:shape>
                  <dgm:presOf/>
                  <dgm:constrLst/>
                  <dgm:ruleLst/>
                </dgm:layoutNode>
              </dgm:forEach>
            </dgm:if>
            <dgm:else name="Name7"/>
          </dgm:choose>
        </dgm:else>
      </dgm:choose>
    </dgm:forEach>
  </dgm:layoutNode>
</dgm:layoutDef>
</file>

<file path=xl/diagrams/layout1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layout2.xml><?xml version="1.0" encoding="utf-8"?>
<dgm:layoutDef xmlns:dgm="http://schemas.openxmlformats.org/drawingml/2006/diagram" xmlns:a="http://schemas.openxmlformats.org/drawingml/2006/main" uniqueId="urn:diagrams.loki3.com/VaryingWidthList+Icon">
  <dgm:title val="Varying Width List"/>
  <dgm:desc val="Use for emphasizing items of different weights.  Good for large amounts of Level 1 text.  The width of each shape is independently determined based on its text."/>
  <dgm:catLst>
    <dgm:cat type="list" pri="4160"/>
    <dgm:cat type="officeonline" pri="5000"/>
  </dgm:catLst>
  <dgm:sampData useDef="1">
    <dgm:dataModel>
      <dgm:ptLst/>
      <dgm:bg/>
      <dgm:whole/>
    </dgm:dataModel>
  </dgm:sampData>
  <dgm:styleData useDef="1">
    <dgm:dataModel>
      <dgm:ptLst/>
      <dgm:bg/>
      <dgm:whole/>
    </dgm:dataModel>
  </dgm:styleData>
  <dgm:clrData useDef="1">
    <dgm:dataModel>
      <dgm:ptLst/>
      <dgm:bg/>
      <dgm:whole/>
    </dgm:dataModel>
  </dgm:clrData>
  <dgm:layoutNode name="Name0">
    <dgm:varLst>
      <dgm:resizeHandles/>
    </dgm:varLst>
    <dgm:alg type="lin">
      <dgm:param type="linDir" val="fromT"/>
    </dgm:alg>
    <dgm:shape xmlns:r="http://schemas.openxmlformats.org/officeDocument/2006/relationships" r:blip="">
      <dgm:adjLst/>
    </dgm:shape>
    <dgm:presOf/>
    <dgm:constrLst>
      <dgm:constr type="w" for="ch" forName="text" val="20"/>
      <dgm:constr type="h" for="ch" forName="text" refType="h"/>
      <dgm:constr type="primFontSz" for="ch" forName="text" op="equ" val="65"/>
      <dgm:constr type="h" for="ch" forName="space" refType="h" fact="0.05"/>
    </dgm:constrLst>
    <dgm:forEach name="Name1" axis="ch" ptType="node">
      <dgm:layoutNode name="text" styleLbl="node1">
        <dgm:varLst>
          <dgm:bulletEnabled val="1"/>
        </dgm:varLst>
        <dgm:alg type="tx"/>
        <dgm:shape xmlns:r="http://schemas.openxmlformats.org/officeDocument/2006/relationships" type="rect" r:blip="">
          <dgm:adjLst/>
        </dgm:shape>
        <dgm:presOf axis="desOrSelf" ptType="node"/>
        <dgm:constrLst>
          <dgm:constr type="tMarg" refType="primFontSz" fact="0.2"/>
          <dgm:constr type="bMarg" refType="primFontSz" fact="0.2"/>
          <dgm:constr type="lMarg" refType="primFontSz" fact="0.2"/>
          <dgm:constr type="rMarg" refType="primFontSz" fact="0.2"/>
        </dgm:constrLst>
        <dgm:ruleLst>
          <dgm:rule type="w" val="INF" fact="NaN" max="NaN"/>
          <dgm:rule type="primFontSz" val="5" fact="NaN" max="NaN"/>
        </dgm:ruleLst>
      </dgm:layoutNode>
      <dgm:choose name="Name2">
        <dgm:if name="Name3" axis="par ch" ptType="doc node" func="cnt" op="gte" val="2">
          <dgm:forEach name="Name4" axis="followSib" ptType="sibTrans" cnt="1">
            <dgm:layoutNode name="space">
              <dgm:alg type="sp"/>
              <dgm:shape xmlns:r="http://schemas.openxmlformats.org/officeDocument/2006/relationships" r:blip="">
                <dgm:adjLst/>
              </dgm:shape>
              <dgm:presOf/>
            </dgm:layoutNode>
          </dgm:forEach>
        </dgm:if>
        <dgm:else name="Name5"/>
      </dgm:choose>
    </dgm:forEach>
  </dgm:layoutNode>
</dgm:layoutDef>
</file>

<file path=xl/diagrams/layout3.xml><?xml version="1.0" encoding="utf-8"?>
<dgm:layoutDef xmlns:dgm="http://schemas.openxmlformats.org/drawingml/2006/diagram" xmlns:a="http://schemas.openxmlformats.org/drawingml/2006/main" uniqueId="urn:microsoft.com/office/officeart/2005/8/layout/equation1">
  <dgm:title val=""/>
  <dgm:desc val=""/>
  <dgm:catLst>
    <dgm:cat type="relationship" pri="17000"/>
    <dgm:cat type="process" pri="2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choose name="Name0">
      <dgm:if name="Name1" func="var" arg="dir" op="equ" val="norm">
        <dgm:alg type="lin">
          <dgm:param type="fallback" val="2D"/>
        </dgm:alg>
      </dgm:if>
      <dgm:else name="Name2">
        <dgm:alg type="lin">
          <dgm:param type="linDir" val="fromR"/>
          <dgm:param type="fallback" val="2D"/>
        </dgm:alg>
      </dgm:else>
    </dgm:choose>
    <dgm:shape xmlns:r="http://schemas.openxmlformats.org/officeDocument/2006/relationships" r:blip="">
      <dgm:adjLst/>
    </dgm:shape>
    <dgm:presOf/>
    <dgm:constrLst>
      <dgm:constr type="w" for="ch" ptType="node" refType="w"/>
      <dgm:constr type="w" for="ch" ptType="sibTrans" refType="w" refFor="ch" refPtType="node" fact="0.58"/>
      <dgm:constr type="primFontSz" for="ch" ptType="node" op="equ" val="65"/>
      <dgm:constr type="primFontSz" for="ch" ptType="sibTrans" op="equ" val="55"/>
      <dgm:constr type="primFontSz" for="ch" ptType="sibTrans" refType="primFontSz" refFor="ch" refPtType="node" op="lte" fact="0.8"/>
      <dgm:constr type="w" for="ch" forName="spacerL" refType="w" refFor="ch" refPtType="sibTrans" fact="0.14"/>
      <dgm:constr type="w" for="ch" forName="spacerR" refType="w" refFor="ch" refPtType="sibTrans" fact="0.14"/>
    </dgm:constrLst>
    <dgm:ruleLst/>
    <dgm:forEach name="nodesForEach" axis="ch" ptType="node">
      <dgm:layoutNode name="node">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sibTransForEach" axis="followSib" ptType="sibTrans" cnt="1">
        <dgm:layoutNode name="spacerL">
          <dgm:alg type="sp"/>
          <dgm:shape xmlns:r="http://schemas.openxmlformats.org/officeDocument/2006/relationships" r:blip="">
            <dgm:adjLst/>
          </dgm:shape>
          <dgm:presOf/>
          <dgm:constrLst/>
          <dgm:ruleLst/>
        </dgm:layoutNode>
        <dgm:layoutNode name="sibTrans">
          <dgm:alg type="tx"/>
          <dgm:choose name="Name3">
            <dgm:if name="Name4" axis="followSib" ptType="sibTrans" func="cnt" op="equ" val="0">
              <dgm:shape xmlns:r="http://schemas.openxmlformats.org/officeDocument/2006/relationships" type="mathEqual" r:blip="">
                <dgm:adjLst/>
              </dgm:shape>
            </dgm:if>
            <dgm:else name="Name5">
              <dgm:shape xmlns:r="http://schemas.openxmlformats.org/officeDocument/2006/relationships" type="mathPlus" r:blip="">
                <dgm:adjLst/>
              </dgm:shape>
            </dgm:else>
          </dgm:choose>
          <dgm:presOf axis="self"/>
          <dgm:constrLst>
            <dgm:constr type="h" refType="w"/>
            <dgm:constr type="lMarg"/>
            <dgm:constr type="rMarg"/>
            <dgm:constr type="tMarg"/>
            <dgm:constr type="bMarg"/>
          </dgm:constrLst>
          <dgm:ruleLst>
            <dgm:rule type="primFontSz" val="5" fact="NaN" max="NaN"/>
          </dgm:ruleLst>
        </dgm:layoutNode>
        <dgm:layoutNode name="spacerR">
          <dgm:alg type="sp"/>
          <dgm:shape xmlns:r="http://schemas.openxmlformats.org/officeDocument/2006/relationships" r:blip="">
            <dgm:adjLst/>
          </dgm:shape>
          <dgm:presOf/>
          <dgm:constrLst/>
          <dgm:ruleLst/>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5/8/layout/balance1">
  <dgm:title val=""/>
  <dgm:desc val=""/>
  <dgm:catLst>
    <dgm:cat type="relationship" pri="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23">
          <dgm:prSet phldr="1"/>
        </dgm:pt>
      </dgm:ptLst>
      <dgm:cxnLst>
        <dgm:cxn modelId="4" srcId="0" destId="1" srcOrd="0" destOrd="0"/>
        <dgm:cxn modelId="5" srcId="0" destId="2" srcOrd="1" destOrd="0"/>
        <dgm:cxn modelId="13" srcId="1" destId="11" srcOrd="0" destOrd="0"/>
        <dgm:cxn modelId="14" srcId="1" destId="12" srcOrd="0" destOrd="0"/>
        <dgm:cxn modelId="23" srcId="2" destId="21" srcOrd="0" destOrd="0"/>
        <dgm:cxn modelId="24" srcId="2" destId="22" srcOrd="0" destOrd="0"/>
        <dgm:cxn modelId="25" srcId="2" destId="23" srcOrd="0" destOrd="0"/>
      </dgm:cxnLst>
      <dgm:bg/>
      <dgm:whole/>
    </dgm:dataModel>
  </dgm:sampData>
  <dgm:styleData>
    <dgm:dataModel>
      <dgm:ptLst>
        <dgm:pt modelId="0" type="doc"/>
        <dgm:pt modelId="1"/>
        <dgm:pt modelId="11"/>
        <dgm:pt modelId="12"/>
        <dgm:pt modelId="2"/>
        <dgm:pt modelId="21"/>
        <dgm:pt modelId="22"/>
      </dgm:ptLst>
      <dgm:cxnLst>
        <dgm:cxn modelId="4" srcId="0" destId="1" srcOrd="0" destOrd="0"/>
        <dgm:cxn modelId="5" srcId="0" destId="2" srcOrd="1" destOrd="0"/>
        <dgm:cxn modelId="13" srcId="1" destId="11" srcOrd="0" destOrd="0"/>
        <dgm:cxn modelId="14" srcId="1" destId="12" srcOrd="0" destOrd="0"/>
        <dgm:cxn modelId="23" srcId="2" destId="21" srcOrd="0" destOrd="0"/>
        <dgm:cxn modelId="24" srcId="2" destId="22" srcOrd="0" destOrd="0"/>
      </dgm:cxnLst>
      <dgm:bg/>
      <dgm:whole/>
    </dgm:dataModel>
  </dgm:styleData>
  <dgm:clrData>
    <dgm:dataModel>
      <dgm:ptLst>
        <dgm:pt modelId="0" type="doc"/>
        <dgm:pt modelId="1"/>
        <dgm:pt modelId="11"/>
        <dgm:pt modelId="12"/>
        <dgm:pt modelId="13"/>
        <dgm:pt modelId="2"/>
        <dgm:pt modelId="21"/>
        <dgm:pt modelId="22"/>
        <dgm:pt modelId="23"/>
      </dgm:ptLst>
      <dgm:cxnLst>
        <dgm:cxn modelId="4" srcId="0" destId="1" srcOrd="0" destOrd="0"/>
        <dgm:cxn modelId="5" srcId="0" destId="2" srcOrd="1" destOrd="0"/>
        <dgm:cxn modelId="15" srcId="1" destId="11" srcOrd="0" destOrd="0"/>
        <dgm:cxn modelId="16" srcId="1" destId="12" srcOrd="0" destOrd="0"/>
        <dgm:cxn modelId="17" srcId="1" destId="13" srcOrd="0" destOrd="0"/>
        <dgm:cxn modelId="25" srcId="2" destId="21" srcOrd="0" destOrd="0"/>
        <dgm:cxn modelId="26" srcId="2" destId="22" srcOrd="0" destOrd="0"/>
        <dgm:cxn modelId="27" srcId="2" destId="23" srcOrd="0" destOrd="0"/>
      </dgm:cxnLst>
      <dgm:bg/>
      <dgm:whole/>
    </dgm:dataModel>
  </dgm:clrData>
  <dgm:layoutNode name="outerComposite">
    <dgm:varLst>
      <dgm:chMax val="2"/>
      <dgm:animLvl val="lvl"/>
      <dgm:resizeHandles val="exact"/>
    </dgm:varLst>
    <dgm:alg type="composite">
      <dgm:param type="ar" val="1"/>
    </dgm:alg>
    <dgm:shape xmlns:r="http://schemas.openxmlformats.org/officeDocument/2006/relationships" r:blip="">
      <dgm:adjLst/>
    </dgm:shape>
    <dgm:presOf/>
    <dgm:constrLst>
      <dgm:constr type="h" for="ch" forName="parentComposite" refType="h" refFor="ch" refForName="dummyMaxCanvas" op="equ" fact="0.2"/>
      <dgm:constr type="t" for="ch" forName="parentComposite"/>
      <dgm:constr type="h" for="ch" forName="childrenComposite" refType="h" refFor="ch" refForName="dummyMaxCanvas" op="equ" fact="0.8"/>
      <dgm:constr type="t" for="ch" forName="childrenComposite" refType="h" refFor="ch" refForName="dummyMaxCanvas" fact="0.2"/>
    </dgm:constrLst>
    <dgm:ruleLst/>
    <dgm:layoutNode name="dummyMaxCanvas">
      <dgm:alg type="sp"/>
      <dgm:shape xmlns:r="http://schemas.openxmlformats.org/officeDocument/2006/relationships" r:blip="">
        <dgm:adjLst/>
      </dgm:shape>
      <dgm:presOf/>
      <dgm:constrLst/>
      <dgm:ruleLst/>
    </dgm:layoutNode>
    <dgm:layoutNode name="parentComposite">
      <dgm:alg type="composite"/>
      <dgm:shape xmlns:r="http://schemas.openxmlformats.org/officeDocument/2006/relationships" r:blip="">
        <dgm:adjLst/>
      </dgm:shape>
      <dgm:presOf/>
      <dgm:constrLst>
        <dgm:constr type="w" for="ch" forName="parent1" refType="w" fact="0.36"/>
        <dgm:constr type="ctrX" for="ch" forName="parent1" refType="w" fact="0.24"/>
        <dgm:constr type="w" for="ch" forName="parent2" refType="w" fact="0.36"/>
        <dgm:constr type="ctrX" for="ch" forName="parent2" refType="w" fact="0.76"/>
        <dgm:constr type="primFontSz" for="ch" ptType="node" op="equ"/>
      </dgm:constrLst>
      <dgm:ruleLst/>
      <dgm:layoutNode name="parent1" styleLbl="alignAccFollowNode1">
        <dgm:varLst>
          <dgm:chMax val="4"/>
        </dgm:varLst>
        <dgm:alg type="tx"/>
        <dgm:shape xmlns:r="http://schemas.openxmlformats.org/officeDocument/2006/relationships" type="roundRect" r:blip="">
          <dgm:adjLst>
            <dgm:adj idx="1" val="0.1"/>
          </dgm:adjLst>
        </dgm:shape>
        <dgm:presOf axis="ch" ptType="node" cnt="1"/>
        <dgm:constrLst>
          <dgm:constr type="primFontSz" val="65"/>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parent2" styleLbl="alignAccFollowNode1">
        <dgm:varLst>
          <dgm:chMax val="4"/>
        </dgm:varLst>
        <dgm:alg type="tx"/>
        <dgm:shape xmlns:r="http://schemas.openxmlformats.org/officeDocument/2006/relationships" type="roundRect" r:blip="">
          <dgm:adjLst>
            <dgm:adj idx="1" val="0.1"/>
          </dgm:adjLst>
        </dgm:shape>
        <dgm:presOf axis="ch" ptType="node" st="2" cnt="1"/>
        <dgm:constrLst>
          <dgm:constr type="primFontSz" val="65"/>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dgm:layoutNode name="childrenComposite">
      <dgm:alg type="composite"/>
      <dgm:shape xmlns:r="http://schemas.openxmlformats.org/officeDocument/2006/relationships" r:blip="">
        <dgm:adjLst/>
      </dgm:shape>
      <dgm:presOf/>
      <dgm:constrLst>
        <dgm:constr type="primFontSz" for="ch" ptType="node" op="equ" val="65"/>
        <dgm:constr type="w" for="ch" forName="fulcrum" refType="w" fact="0.15"/>
        <dgm:constr type="h" for="ch" forName="fulcrum" refType="w" refFor="ch" refForName="fulcrum"/>
        <dgm:constr type="b" for="ch" forName="fulcrum" refType="h"/>
        <dgm:constr type="ctrX" for="ch" forName="fulcrum" refType="w" fact="0.5"/>
        <dgm:constr type="w" for="ch" forName="balance_00" refType="w" fact="0.9"/>
        <dgm:constr type="h" for="ch" forName="balance_00" refType="h" fact="0.076"/>
        <dgm:constr type="b" for="ch" forName="balance_00" refType="h" fact="0.81"/>
        <dgm:constr type="ctrX" for="ch" forName="balance_00" refType="w" fact="0.5"/>
        <dgm:constr type="w" for="ch" forName="balance_01" refType="w"/>
        <dgm:constr type="h" for="ch" forName="balance_01" refType="h" fact="0.157"/>
        <dgm:constr type="b" for="ch" forName="balance_01" refType="h" fact="0.85"/>
        <dgm:constr type="ctrX" for="ch" forName="balance_01" refType="w" fact="0.5"/>
        <dgm:constr type="w" for="ch" forName="balance_02" refType="w"/>
        <dgm:constr type="h" for="ch" forName="balance_02" refType="h" fact="0.157"/>
        <dgm:constr type="b" for="ch" forName="balance_02" refType="h" fact="0.85"/>
        <dgm:constr type="ctrX" for="ch" forName="balance_02" refType="w" fact="0.5"/>
        <dgm:constr type="w" for="ch" forName="balance_03" refType="w"/>
        <dgm:constr type="h" for="ch" forName="balance_03" refType="h" fact="0.157"/>
        <dgm:constr type="b" for="ch" forName="balance_03" refType="h" fact="0.85"/>
        <dgm:constr type="ctrX" for="ch" forName="balance_03" refType="w" fact="0.5"/>
        <dgm:constr type="w" for="ch" forName="balance_04" refType="w"/>
        <dgm:constr type="h" for="ch" forName="balance_04" refType="h" fact="0.157"/>
        <dgm:constr type="b" for="ch" forName="balance_04" refType="h" fact="0.85"/>
        <dgm:constr type="ctrX" for="ch" forName="balance_04" refType="w" fact="0.5"/>
        <dgm:constr type="w" for="ch" forName="balance_10" refType="w"/>
        <dgm:constr type="h" for="ch" forName="balance_10" refType="h" fact="0.157"/>
        <dgm:constr type="b" for="ch" forName="balance_10" refType="h" fact="0.85"/>
        <dgm:constr type="ctrX" for="ch" forName="balance_10" refType="w" fact="0.5"/>
        <dgm:constr type="w" for="ch" forName="balance_11" refType="w" fact="0.9"/>
        <dgm:constr type="h" for="ch" forName="balance_11" refType="h" fact="0.076"/>
        <dgm:constr type="b" for="ch" forName="balance_11" refType="h" fact="0.81"/>
        <dgm:constr type="ctrX" for="ch" forName="balance_11" refType="w" fact="0.5"/>
        <dgm:constr type="w" for="ch" forName="balance_12" refType="w"/>
        <dgm:constr type="h" for="ch" forName="balance_12" refType="h" fact="0.157"/>
        <dgm:constr type="b" for="ch" forName="balance_12" refType="h" fact="0.85"/>
        <dgm:constr type="ctrX" for="ch" forName="balance_12" refType="w" fact="0.5"/>
        <dgm:constr type="w" for="ch" forName="balance_13" refType="w"/>
        <dgm:constr type="h" for="ch" forName="balance_13" refType="h" fact="0.157"/>
        <dgm:constr type="b" for="ch" forName="balance_13" refType="h" fact="0.85"/>
        <dgm:constr type="ctrX" for="ch" forName="balance_13" refType="w" fact="0.5"/>
        <dgm:constr type="w" for="ch" forName="balance_14" refType="w"/>
        <dgm:constr type="h" for="ch" forName="balance_14" refType="h" fact="0.157"/>
        <dgm:constr type="b" for="ch" forName="balance_14" refType="h" fact="0.85"/>
        <dgm:constr type="ctrX" for="ch" forName="balance_14" refType="w" fact="0.5"/>
        <dgm:constr type="w" for="ch" forName="balance_20" refType="w"/>
        <dgm:constr type="h" for="ch" forName="balance_20" refType="h" fact="0.157"/>
        <dgm:constr type="b" for="ch" forName="balance_20" refType="h" fact="0.85"/>
        <dgm:constr type="ctrX" for="ch" forName="balance_20" refType="w" fact="0.5"/>
        <dgm:constr type="w" for="ch" forName="balance_21" refType="w"/>
        <dgm:constr type="h" for="ch" forName="balance_21" refType="h" fact="0.157"/>
        <dgm:constr type="b" for="ch" forName="balance_21" refType="h" fact="0.85"/>
        <dgm:constr type="ctrX" for="ch" forName="balance_21" refType="w" fact="0.5"/>
        <dgm:constr type="w" for="ch" forName="balance_22" refType="w" fact="0.9"/>
        <dgm:constr type="h" for="ch" forName="balance_22" refType="h" fact="0.076"/>
        <dgm:constr type="b" for="ch" forName="balance_22" refType="h" fact="0.81"/>
        <dgm:constr type="ctrX" for="ch" forName="balance_22" refType="w" fact="0.5"/>
        <dgm:constr type="w" for="ch" forName="balance_23" refType="w"/>
        <dgm:constr type="h" for="ch" forName="balance_23" refType="h" fact="0.157"/>
        <dgm:constr type="b" for="ch" forName="balance_23" refType="h" fact="0.85"/>
        <dgm:constr type="ctrX" for="ch" forName="balance_23" refType="w" fact="0.5"/>
        <dgm:constr type="w" for="ch" forName="balance_24" refType="w"/>
        <dgm:constr type="h" for="ch" forName="balance_24" refType="h" fact="0.157"/>
        <dgm:constr type="b" for="ch" forName="balance_24" refType="h" fact="0.85"/>
        <dgm:constr type="ctrX" for="ch" forName="balance_24" refType="w" fact="0.5"/>
        <dgm:constr type="w" for="ch" forName="balance_30" refType="w"/>
        <dgm:constr type="h" for="ch" forName="balance_30" refType="h" fact="0.157"/>
        <dgm:constr type="b" for="ch" forName="balance_30" refType="h" fact="0.85"/>
        <dgm:constr type="ctrX" for="ch" forName="balance_30" refType="w" fact="0.5"/>
        <dgm:constr type="w" for="ch" forName="balance_31" refType="w"/>
        <dgm:constr type="h" for="ch" forName="balance_31" refType="h" fact="0.157"/>
        <dgm:constr type="b" for="ch" forName="balance_31" refType="h" fact="0.85"/>
        <dgm:constr type="ctrX" for="ch" forName="balance_31" refType="w" fact="0.5"/>
        <dgm:constr type="w" for="ch" forName="balance_32" refType="w"/>
        <dgm:constr type="h" for="ch" forName="balance_32" refType="h" fact="0.157"/>
        <dgm:constr type="b" for="ch" forName="balance_32" refType="h" fact="0.85"/>
        <dgm:constr type="ctrX" for="ch" forName="balance_32" refType="w" fact="0.5"/>
        <dgm:constr type="w" for="ch" forName="balance_33" refType="w" fact="0.9"/>
        <dgm:constr type="h" for="ch" forName="balance_33" refType="h" fact="0.076"/>
        <dgm:constr type="b" for="ch" forName="balance_33" refType="h" fact="0.81"/>
        <dgm:constr type="ctrX" for="ch" forName="balance_33" refType="w" fact="0.5"/>
        <dgm:constr type="w" for="ch" forName="balance_34" refType="w"/>
        <dgm:constr type="h" for="ch" forName="balance_34" refType="h" fact="0.157"/>
        <dgm:constr type="b" for="ch" forName="balance_34" refType="h" fact="0.85"/>
        <dgm:constr type="ctrX" for="ch" forName="balance_34" refType="w" fact="0.5"/>
        <dgm:constr type="w" for="ch" forName="balance_40" refType="w"/>
        <dgm:constr type="h" for="ch" forName="balance_40" refType="h" fact="0.157"/>
        <dgm:constr type="b" for="ch" forName="balance_40" refType="h" fact="0.85"/>
        <dgm:constr type="ctrX" for="ch" forName="balance_40" refType="w" fact="0.5"/>
        <dgm:constr type="w" for="ch" forName="balance_41" refType="w"/>
        <dgm:constr type="h" for="ch" forName="balance_41" refType="h" fact="0.157"/>
        <dgm:constr type="b" for="ch" forName="balance_41" refType="h" fact="0.85"/>
        <dgm:constr type="ctrX" for="ch" forName="balance_41" refType="w" fact="0.5"/>
        <dgm:constr type="w" for="ch" forName="balance_42" refType="w"/>
        <dgm:constr type="h" for="ch" forName="balance_42" refType="h" fact="0.157"/>
        <dgm:constr type="b" for="ch" forName="balance_42" refType="h" fact="0.85"/>
        <dgm:constr type="ctrX" for="ch" forName="balance_42" refType="w" fact="0.5"/>
        <dgm:constr type="w" for="ch" forName="balance_43" refType="w"/>
        <dgm:constr type="h" for="ch" forName="balance_43" refType="h" fact="0.157"/>
        <dgm:constr type="b" for="ch" forName="balance_43" refType="h" fact="0.85"/>
        <dgm:constr type="ctrX" for="ch" forName="balance_43" refType="w" fact="0.5"/>
        <dgm:constr type="w" for="ch" forName="balance_44" refType="w" fact="0.9"/>
        <dgm:constr type="h" for="ch" forName="balance_44" refType="h" fact="0.076"/>
        <dgm:constr type="b" for="ch" forName="balance_44" refType="h" fact="0.81"/>
        <dgm:constr type="ctrX" for="ch" forName="balance_44" refType="w" fact="0.5"/>
        <dgm:constr type="w" for="ch" forName="right_01_1" refType="w" fact="0.4"/>
        <dgm:constr type="h" for="ch" forName="right_01_1" refType="h" fact="0.7"/>
        <dgm:constr type="b" for="ch" forName="right_01_1" refType="h" fact="0.76"/>
        <dgm:constr type="ctrX" for="ch" forName="right_01_1" refType="w" fact="0.78"/>
        <dgm:constr type="w" for="ch" forName="left_10_1" refType="w" fact="0.4"/>
        <dgm:constr type="h" for="ch" forName="left_10_1" refType="h" fact="0.7"/>
        <dgm:constr type="b" for="ch" forName="left_10_1" refType="h" fact="0.76"/>
        <dgm:constr type="ctrX" for="ch" forName="left_10_1" refType="w" fact="0.22"/>
        <dgm:constr type="w" for="ch" forName="right_11_1" refType="w" fact="0.36"/>
        <dgm:constr type="h" for="ch" forName="right_11_1" refType="h" fact="0.67"/>
        <dgm:constr type="b" for="ch" forName="right_11_1" refType="h" fact="0.725"/>
        <dgm:constr type="ctrX" for="ch" forName="right_11_1" refType="w" fact="0.76"/>
        <dgm:constr type="w" for="ch" forName="left_11_1" refType="w" fact="0.36"/>
        <dgm:constr type="h" for="ch" forName="left_11_1" refType="h" fact="0.67"/>
        <dgm:constr type="b" for="ch" forName="left_11_1" refType="h" fact="0.725"/>
        <dgm:constr type="ctrX" for="ch" forName="left_11_1" refType="w" fact="0.24"/>
        <dgm:constr type="w" for="ch" forName="right_02_1" refType="w" fact="0.388"/>
        <dgm:constr type="h" for="ch" forName="right_02_1" refType="h" fact="0.36"/>
        <dgm:constr type="b" for="ch" forName="right_02_1" refType="h" fact="0.76"/>
        <dgm:constr type="ctrX" for="ch" forName="right_02_1" refType="w" fact="0.77"/>
        <dgm:constr type="w" for="ch" forName="right_02_2" refType="w" fact="0.388"/>
        <dgm:constr type="h" for="ch" forName="right_02_2" refType="h" fact="0.36"/>
        <dgm:constr type="b" for="ch" forName="right_02_2" refType="h" fact="0.42"/>
        <dgm:constr type="ctrX" for="ch" forName="right_02_2" refType="w" fact="0.79"/>
        <dgm:constr type="w" for="ch" forName="left_20_1" refType="w" fact="0.388"/>
        <dgm:constr type="h" for="ch" forName="left_20_1" refType="h" fact="0.36"/>
        <dgm:constr type="b" for="ch" forName="left_20_1" refType="h" fact="0.76"/>
        <dgm:constr type="ctrX" for="ch" forName="left_20_1" refType="w" fact="0.23"/>
        <dgm:constr type="w" for="ch" forName="left_20_2" refType="w" fact="0.388"/>
        <dgm:constr type="h" for="ch" forName="left_20_2" refType="h" fact="0.36"/>
        <dgm:constr type="b" for="ch" forName="left_20_2" refType="h" fact="0.42"/>
        <dgm:constr type="ctrX" for="ch" forName="left_20_2" refType="w" fact="0.21"/>
        <dgm:constr type="w" for="ch" forName="right_12_1" refType="w" fact="0.388"/>
        <dgm:constr type="h" for="ch" forName="right_12_1" refType="h" fact="0.36"/>
        <dgm:constr type="b" for="ch" forName="right_12_1" refType="h" fact="0.76"/>
        <dgm:constr type="ctrX" for="ch" forName="right_12_1" refType="w" fact="0.77"/>
        <dgm:constr type="w" for="ch" forName="right_12_2" refType="w" fact="0.388"/>
        <dgm:constr type="h" for="ch" forName="right_12_2" refType="h" fact="0.36"/>
        <dgm:constr type="b" for="ch" forName="right_12_2" refType="h" fact="0.42"/>
        <dgm:constr type="ctrX" for="ch" forName="right_12_2" refType="w" fact="0.79"/>
        <dgm:constr type="w" for="ch" forName="left_12_1" refType="w" fact="0.388"/>
        <dgm:constr type="h" for="ch" forName="left_12_1" refType="h" fact="0.36"/>
        <dgm:constr type="b" for="ch" forName="left_12_1" refType="h" fact="0.715"/>
        <dgm:constr type="ctrX" for="ch" forName="left_12_1" refType="w" fact="0.255"/>
        <dgm:constr type="w" for="ch" forName="right_22_1" refType="w" fact="0.36"/>
        <dgm:constr type="h" for="ch" forName="right_22_1" refType="h" fact="0.32"/>
        <dgm:constr type="b" for="ch" forName="right_22_1" refType="h" fact="0.725"/>
        <dgm:constr type="ctrX" for="ch" forName="right_22_1" refType="w" fact="0.76"/>
        <dgm:constr type="w" for="ch" forName="right_22_2" refType="w" fact="0.36"/>
        <dgm:constr type="h" for="ch" forName="right_22_2" refType="h" fact="0.32"/>
        <dgm:constr type="b" for="ch" forName="right_22_2" refType="h" fact="0.39"/>
        <dgm:constr type="ctrX" for="ch" forName="right_22_2" refType="w" fact="0.76"/>
        <dgm:constr type="w" for="ch" forName="left_22_1" refType="w" fact="0.36"/>
        <dgm:constr type="h" for="ch" forName="left_22_1" refType="h" fact="0.32"/>
        <dgm:constr type="b" for="ch" forName="left_22_1" refType="h" fact="0.725"/>
        <dgm:constr type="ctrX" for="ch" forName="left_22_1" refType="w" fact="0.24"/>
        <dgm:constr type="w" for="ch" forName="left_22_2" refType="w" fact="0.36"/>
        <dgm:constr type="h" for="ch" forName="left_22_2" refType="h" fact="0.32"/>
        <dgm:constr type="b" for="ch" forName="left_22_2" refType="h" fact="0.39"/>
        <dgm:constr type="ctrX" for="ch" forName="left_22_2" refType="w" fact="0.24"/>
        <dgm:constr type="w" for="ch" forName="left_21_1" refType="w" fact="0.388"/>
        <dgm:constr type="h" for="ch" forName="left_21_1" refType="h" fact="0.36"/>
        <dgm:constr type="b" for="ch" forName="left_21_1" refType="h" fact="0.76"/>
        <dgm:constr type="ctrX" for="ch" forName="left_21_1" refType="w" fact="0.23"/>
        <dgm:constr type="w" for="ch" forName="left_21_2" refType="w" fact="0.388"/>
        <dgm:constr type="h" for="ch" forName="left_21_2" refType="h" fact="0.36"/>
        <dgm:constr type="b" for="ch" forName="left_21_2" refType="h" fact="0.42"/>
        <dgm:constr type="ctrX" for="ch" forName="left_21_2" refType="w" fact="0.21"/>
        <dgm:constr type="w" for="ch" forName="right_21_1" refType="w" fact="0.388"/>
        <dgm:constr type="h" for="ch" forName="right_21_1" refType="h" fact="0.36"/>
        <dgm:constr type="b" for="ch" forName="right_21_1" refType="h" fact="0.715"/>
        <dgm:constr type="ctrX" for="ch" forName="right_21_1" refType="w" fact="0.745"/>
        <dgm:constr type="w" for="ch" forName="right_03_1" refType="w" fact="0.37"/>
        <dgm:constr type="h" for="ch" forName="right_03_1" refType="h" fact="0.24"/>
        <dgm:constr type="b" for="ch" forName="right_03_1" refType="h" fact="0.76"/>
        <dgm:constr type="ctrX" for="ch" forName="right_03_1" refType="w" fact="0.77"/>
        <dgm:constr type="w" for="ch" forName="right_03_2" refType="w" fact="0.37"/>
        <dgm:constr type="h" for="ch" forName="right_03_2" refType="h" fact="0.24"/>
        <dgm:constr type="b" for="ch" forName="right_03_2" refType="h" fact="0.535"/>
        <dgm:constr type="ctrX" for="ch" forName="right_03_2" refType="w" fact="0.783"/>
        <dgm:constr type="w" for="ch" forName="right_03_3" refType="w" fact="0.37"/>
        <dgm:constr type="h" for="ch" forName="right_03_3" refType="h" fact="0.24"/>
        <dgm:constr type="b" for="ch" forName="right_03_3" refType="h" fact="0.315"/>
        <dgm:constr type="ctrX" for="ch" forName="right_03_3" refType="w" fact="0.796"/>
        <dgm:constr type="w" for="ch" forName="left_30_1" refType="w" fact="0.37"/>
        <dgm:constr type="h" for="ch" forName="left_30_1" refType="h" fact="0.24"/>
        <dgm:constr type="b" for="ch" forName="left_30_1" refType="h" fact="0.76"/>
        <dgm:constr type="ctrX" for="ch" forName="left_30_1" refType="w" fact="0.23"/>
        <dgm:constr type="w" for="ch" forName="left_30_2" refType="w" fact="0.37"/>
        <dgm:constr type="h" for="ch" forName="left_30_2" refType="h" fact="0.24"/>
        <dgm:constr type="b" for="ch" forName="left_30_2" refType="h" fact="0.535"/>
        <dgm:constr type="ctrX" for="ch" forName="left_30_2" refType="w" fact="0.217"/>
        <dgm:constr type="w" for="ch" forName="left_30_3" refType="w" fact="0.37"/>
        <dgm:constr type="h" for="ch" forName="left_30_3" refType="h" fact="0.24"/>
        <dgm:constr type="b" for="ch" forName="left_30_3" refType="h" fact="0.315"/>
        <dgm:constr type="ctrX" for="ch" forName="left_30_3" refType="w" fact="0.204"/>
        <dgm:constr type="w" for="ch" forName="right_13_1" refType="w" fact="0.37"/>
        <dgm:constr type="h" for="ch" forName="right_13_1" refType="h" fact="0.24"/>
        <dgm:constr type="b" for="ch" forName="right_13_1" refType="h" fact="0.76"/>
        <dgm:constr type="ctrX" for="ch" forName="right_13_1" refType="w" fact="0.77"/>
        <dgm:constr type="w" for="ch" forName="right_13_2" refType="w" fact="0.37"/>
        <dgm:constr type="h" for="ch" forName="right_13_2" refType="h" fact="0.24"/>
        <dgm:constr type="b" for="ch" forName="right_13_2" refType="h" fact="0.535"/>
        <dgm:constr type="ctrX" for="ch" forName="right_13_2" refType="w" fact="0.783"/>
        <dgm:constr type="w" for="ch" forName="right_13_3" refType="w" fact="0.37"/>
        <dgm:constr type="h" for="ch" forName="right_13_3" refType="h" fact="0.24"/>
        <dgm:constr type="b" for="ch" forName="right_13_3" refType="h" fact="0.315"/>
        <dgm:constr type="ctrX" for="ch" forName="right_13_3" refType="w" fact="0.796"/>
        <dgm:constr type="w" for="ch" forName="left_13_1" refType="w" fact="0.37"/>
        <dgm:constr type="h" for="ch" forName="left_13_1" refType="h" fact="0.24"/>
        <dgm:constr type="b" for="ch" forName="left_13_1" refType="h" fact="0.715"/>
        <dgm:constr type="ctrX" for="ch" forName="left_13_1" refType="w" fact="0.255"/>
        <dgm:constr type="w" for="ch" forName="left_31_1" refType="w" fact="0.37"/>
        <dgm:constr type="h" for="ch" forName="left_31_1" refType="h" fact="0.24"/>
        <dgm:constr type="b" for="ch" forName="left_31_1" refType="h" fact="0.76"/>
        <dgm:constr type="ctrX" for="ch" forName="left_31_1" refType="w" fact="0.23"/>
        <dgm:constr type="w" for="ch" forName="left_31_2" refType="w" fact="0.37"/>
        <dgm:constr type="h" for="ch" forName="left_31_2" refType="h" fact="0.24"/>
        <dgm:constr type="b" for="ch" forName="left_31_2" refType="h" fact="0.535"/>
        <dgm:constr type="ctrX" for="ch" forName="left_31_2" refType="w" fact="0.217"/>
        <dgm:constr type="w" for="ch" forName="left_31_3" refType="w" fact="0.37"/>
        <dgm:constr type="h" for="ch" forName="left_31_3" refType="h" fact="0.24"/>
        <dgm:constr type="b" for="ch" forName="left_31_3" refType="h" fact="0.315"/>
        <dgm:constr type="ctrX" for="ch" forName="left_31_3" refType="w" fact="0.204"/>
        <dgm:constr type="w" for="ch" forName="right_31_1" refType="w" fact="0.37"/>
        <dgm:constr type="h" for="ch" forName="right_31_1" refType="h" fact="0.24"/>
        <dgm:constr type="b" for="ch" forName="right_31_1" refType="h" fact="0.715"/>
        <dgm:constr type="ctrX" for="ch" forName="right_31_1" refType="w" fact="0.745"/>
        <dgm:constr type="w" for="ch" forName="right_23_1" refType="w" fact="0.37"/>
        <dgm:constr type="h" for="ch" forName="right_23_1" refType="h" fact="0.24"/>
        <dgm:constr type="b" for="ch" forName="right_23_1" refType="h" fact="0.76"/>
        <dgm:constr type="ctrX" for="ch" forName="right_23_1" refType="w" fact="0.77"/>
        <dgm:constr type="w" for="ch" forName="right_23_2" refType="w" fact="0.37"/>
        <dgm:constr type="h" for="ch" forName="right_23_2" refType="h" fact="0.24"/>
        <dgm:constr type="b" for="ch" forName="right_23_2" refType="h" fact="0.535"/>
        <dgm:constr type="ctrX" for="ch" forName="right_23_2" refType="w" fact="0.783"/>
        <dgm:constr type="w" for="ch" forName="right_23_3" refType="w" fact="0.37"/>
        <dgm:constr type="h" for="ch" forName="right_23_3" refType="h" fact="0.24"/>
        <dgm:constr type="b" for="ch" forName="right_23_3" refType="h" fact="0.315"/>
        <dgm:constr type="ctrX" for="ch" forName="right_23_3" refType="w" fact="0.796"/>
        <dgm:constr type="w" for="ch" forName="left_23_1" refType="w" fact="0.37"/>
        <dgm:constr type="h" for="ch" forName="left_23_1" refType="h" fact="0.24"/>
        <dgm:constr type="b" for="ch" forName="left_23_1" refType="h" fact="0.715"/>
        <dgm:constr type="ctrX" for="ch" forName="left_23_1" refType="w" fact="0.255"/>
        <dgm:constr type="w" for="ch" forName="left_23_2" refType="w" fact="0.37"/>
        <dgm:constr type="h" for="ch" forName="left_23_2" refType="h" fact="0.24"/>
        <dgm:constr type="b" for="ch" forName="left_23_2" refType="h" fact="0.49"/>
        <dgm:constr type="ctrX" for="ch" forName="left_23_2" refType="w" fact="0.268"/>
        <dgm:constr type="w" for="ch" forName="left_32_1" refType="w" fact="0.37"/>
        <dgm:constr type="h" for="ch" forName="left_32_1" refType="h" fact="0.24"/>
        <dgm:constr type="b" for="ch" forName="left_32_1" refType="h" fact="0.76"/>
        <dgm:constr type="ctrX" for="ch" forName="left_32_1" refType="w" fact="0.23"/>
        <dgm:constr type="w" for="ch" forName="left_32_2" refType="w" fact="0.37"/>
        <dgm:constr type="h" for="ch" forName="left_32_2" refType="h" fact="0.24"/>
        <dgm:constr type="b" for="ch" forName="left_32_2" refType="h" fact="0.535"/>
        <dgm:constr type="ctrX" for="ch" forName="left_32_2" refType="w" fact="0.217"/>
        <dgm:constr type="w" for="ch" forName="left_32_3" refType="w" fact="0.37"/>
        <dgm:constr type="h" for="ch" forName="left_32_3" refType="h" fact="0.24"/>
        <dgm:constr type="b" for="ch" forName="left_32_3" refType="h" fact="0.315"/>
        <dgm:constr type="ctrX" for="ch" forName="left_32_3" refType="w" fact="0.204"/>
        <dgm:constr type="w" for="ch" forName="right_32_1" refType="w" fact="0.37"/>
        <dgm:constr type="h" for="ch" forName="right_32_1" refType="h" fact="0.24"/>
        <dgm:constr type="b" for="ch" forName="right_32_1" refType="h" fact="0.715"/>
        <dgm:constr type="ctrX" for="ch" forName="right_32_1" refType="w" fact="0.745"/>
        <dgm:constr type="w" for="ch" forName="right_32_2" refType="w" fact="0.37"/>
        <dgm:constr type="h" for="ch" forName="right_32_2" refType="h" fact="0.24"/>
        <dgm:constr type="b" for="ch" forName="right_32_2" refType="h" fact="0.49"/>
        <dgm:constr type="ctrX" for="ch" forName="right_32_2" refType="w" fact="0.732"/>
        <dgm:constr type="w" for="ch" forName="right_33_1" refType="w" fact="0.36"/>
        <dgm:constr type="h" for="ch" forName="right_33_1" refType="h" fact="0.21"/>
        <dgm:constr type="b" for="ch" forName="right_33_1" refType="h" fact="0.725"/>
        <dgm:constr type="ctrX" for="ch" forName="right_33_1" refType="w" fact="0.76"/>
        <dgm:constr type="w" for="ch" forName="right_33_2" refType="w" fact="0.36"/>
        <dgm:constr type="h" for="ch" forName="right_33_2" refType="h" fact="0.21"/>
        <dgm:constr type="b" for="ch" forName="right_33_2" refType="h" fact="0.5"/>
        <dgm:constr type="ctrX" for="ch" forName="right_33_2" refType="w" fact="0.76"/>
        <dgm:constr type="w" for="ch" forName="right_33_3" refType="w" fact="0.36"/>
        <dgm:constr type="h" for="ch" forName="right_33_3" refType="h" fact="0.21"/>
        <dgm:constr type="b" for="ch" forName="right_33_3" refType="h" fact="0.275"/>
        <dgm:constr type="ctrX" for="ch" forName="right_33_3" refType="w" fact="0.76"/>
        <dgm:constr type="w" for="ch" forName="left_33_1" refType="w" fact="0.36"/>
        <dgm:constr type="h" for="ch" forName="left_33_1" refType="h" fact="0.21"/>
        <dgm:constr type="b" for="ch" forName="left_33_1" refType="h" fact="0.725"/>
        <dgm:constr type="ctrX" for="ch" forName="left_33_1" refType="w" fact="0.24"/>
        <dgm:constr type="w" for="ch" forName="left_33_2" refType="w" fact="0.36"/>
        <dgm:constr type="h" for="ch" forName="left_33_2" refType="h" fact="0.21"/>
        <dgm:constr type="b" for="ch" forName="left_33_2" refType="h" fact="0.5"/>
        <dgm:constr type="ctrX" for="ch" forName="left_33_2" refType="w" fact="0.24"/>
        <dgm:constr type="w" for="ch" forName="left_33_3" refType="w" fact="0.36"/>
        <dgm:constr type="h" for="ch" forName="left_33_3" refType="h" fact="0.21"/>
        <dgm:constr type="b" for="ch" forName="left_33_3" refType="h" fact="0.275"/>
        <dgm:constr type="ctrX" for="ch" forName="left_33_3" refType="w" fact="0.24"/>
        <dgm:constr type="w" for="ch" forName="right_04_1" refType="w" fact="0.365"/>
        <dgm:constr type="h" for="ch" forName="right_04_1" refType="h" fact="0.185"/>
        <dgm:constr type="b" for="ch" forName="right_04_1" refType="h" fact="0.76"/>
        <dgm:constr type="ctrX" for="ch" forName="right_04_1" refType="w" fact="0.77"/>
        <dgm:constr type="w" for="ch" forName="right_04_2" refType="w" fact="0.365"/>
        <dgm:constr type="h" for="ch" forName="right_04_2" refType="h" fact="0.185"/>
        <dgm:constr type="b" for="ch" forName="right_04_2" refType="h" fact="0.595"/>
        <dgm:constr type="ctrX" for="ch" forName="right_04_2" refType="w" fact="0.78"/>
        <dgm:constr type="w" for="ch" forName="right_04_3" refType="w" fact="0.365"/>
        <dgm:constr type="h" for="ch" forName="right_04_3" refType="h" fact="0.185"/>
        <dgm:constr type="b" for="ch" forName="right_04_3" refType="h" fact="0.43"/>
        <dgm:constr type="ctrX" for="ch" forName="right_04_3" refType="w" fact="0.79"/>
        <dgm:constr type="w" for="ch" forName="right_04_4" refType="w" fact="0.365"/>
        <dgm:constr type="h" for="ch" forName="right_04_4" refType="h" fact="0.185"/>
        <dgm:constr type="b" for="ch" forName="right_04_4" refType="h" fact="0.265"/>
        <dgm:constr type="ctrX" for="ch" forName="right_04_4" refType="w" fact="0.8"/>
        <dgm:constr type="w" for="ch" forName="left_40_1" refType="w" fact="0.365"/>
        <dgm:constr type="h" for="ch" forName="left_40_1" refType="h" fact="0.185"/>
        <dgm:constr type="b" for="ch" forName="left_40_1" refType="h" fact="0.76"/>
        <dgm:constr type="ctrX" for="ch" forName="left_40_1" refType="w" fact="0.23"/>
        <dgm:constr type="w" for="ch" forName="left_40_2" refType="w" fact="0.365"/>
        <dgm:constr type="h" for="ch" forName="left_40_2" refType="h" fact="0.185"/>
        <dgm:constr type="b" for="ch" forName="left_40_2" refType="h" fact="0.595"/>
        <dgm:constr type="ctrX" for="ch" forName="left_40_2" refType="w" fact="0.22"/>
        <dgm:constr type="w" for="ch" forName="left_40_3" refType="w" fact="0.365"/>
        <dgm:constr type="h" for="ch" forName="left_40_3" refType="h" fact="0.185"/>
        <dgm:constr type="b" for="ch" forName="left_40_3" refType="h" fact="0.43"/>
        <dgm:constr type="ctrX" for="ch" forName="left_40_3" refType="w" fact="0.21"/>
        <dgm:constr type="w" for="ch" forName="left_40_4" refType="w" fact="0.365"/>
        <dgm:constr type="h" for="ch" forName="left_40_4" refType="h" fact="0.185"/>
        <dgm:constr type="b" for="ch" forName="left_40_4" refType="h" fact="0.265"/>
        <dgm:constr type="ctrX" for="ch" forName="left_40_4" refType="w" fact="0.2"/>
        <dgm:constr type="w" for="ch" forName="right_14_1" refType="w" fact="0.365"/>
        <dgm:constr type="h" for="ch" forName="right_14_1" refType="h" fact="0.185"/>
        <dgm:constr type="b" for="ch" forName="right_14_1" refType="h" fact="0.76"/>
        <dgm:constr type="ctrX" for="ch" forName="right_14_1" refType="w" fact="0.77"/>
        <dgm:constr type="w" for="ch" forName="right_14_2" refType="w" fact="0.365"/>
        <dgm:constr type="h" for="ch" forName="right_14_2" refType="h" fact="0.185"/>
        <dgm:constr type="b" for="ch" forName="right_14_2" refType="h" fact="0.595"/>
        <dgm:constr type="ctrX" for="ch" forName="right_14_2" refType="w" fact="0.78"/>
        <dgm:constr type="w" for="ch" forName="right_14_3" refType="w" fact="0.365"/>
        <dgm:constr type="h" for="ch" forName="right_14_3" refType="h" fact="0.185"/>
        <dgm:constr type="b" for="ch" forName="right_14_3" refType="h" fact="0.43"/>
        <dgm:constr type="ctrX" for="ch" forName="right_14_3" refType="w" fact="0.79"/>
        <dgm:constr type="w" for="ch" forName="right_14_4" refType="w" fact="0.365"/>
        <dgm:constr type="h" for="ch" forName="right_14_4" refType="h" fact="0.185"/>
        <dgm:constr type="b" for="ch" forName="right_14_4" refType="h" fact="0.265"/>
        <dgm:constr type="ctrX" for="ch" forName="right_14_4" refType="w" fact="0.8"/>
        <dgm:constr type="w" for="ch" forName="left_14_1" refType="w" fact="0.365"/>
        <dgm:constr type="h" for="ch" forName="left_14_1" refType="h" fact="0.185"/>
        <dgm:constr type="b" for="ch" forName="left_14_1" refType="h" fact="0.715"/>
        <dgm:constr type="ctrX" for="ch" forName="left_14_1" refType="w" fact="0.25"/>
        <dgm:constr type="w" for="ch" forName="left_41_1" refType="w" fact="0.365"/>
        <dgm:constr type="h" for="ch" forName="left_41_1" refType="h" fact="0.185"/>
        <dgm:constr type="b" for="ch" forName="left_41_1" refType="h" fact="0.76"/>
        <dgm:constr type="ctrX" for="ch" forName="left_41_1" refType="w" fact="0.23"/>
        <dgm:constr type="w" for="ch" forName="left_41_2" refType="w" fact="0.365"/>
        <dgm:constr type="h" for="ch" forName="left_41_2" refType="h" fact="0.185"/>
        <dgm:constr type="b" for="ch" forName="left_41_2" refType="h" fact="0.595"/>
        <dgm:constr type="ctrX" for="ch" forName="left_41_2" refType="w" fact="0.22"/>
        <dgm:constr type="w" for="ch" forName="left_41_3" refType="w" fact="0.365"/>
        <dgm:constr type="h" for="ch" forName="left_41_3" refType="h" fact="0.185"/>
        <dgm:constr type="b" for="ch" forName="left_41_3" refType="h" fact="0.43"/>
        <dgm:constr type="ctrX" for="ch" forName="left_41_3" refType="w" fact="0.21"/>
        <dgm:constr type="w" for="ch" forName="left_41_4" refType="w" fact="0.365"/>
        <dgm:constr type="h" for="ch" forName="left_41_4" refType="h" fact="0.185"/>
        <dgm:constr type="b" for="ch" forName="left_41_4" refType="h" fact="0.265"/>
        <dgm:constr type="ctrX" for="ch" forName="left_41_4" refType="w" fact="0.2"/>
        <dgm:constr type="w" for="ch" forName="right_41_1" refType="w" fact="0.365"/>
        <dgm:constr type="h" for="ch" forName="right_41_1" refType="h" fact="0.185"/>
        <dgm:constr type="b" for="ch" forName="right_41_1" refType="h" fact="0.715"/>
        <dgm:constr type="ctrX" for="ch" forName="right_41_1" refType="w" fact="0.75"/>
        <dgm:constr type="w" for="ch" forName="right_24_1" refType="w" fact="0.365"/>
        <dgm:constr type="h" for="ch" forName="right_24_1" refType="h" fact="0.185"/>
        <dgm:constr type="b" for="ch" forName="right_24_1" refType="h" fact="0.76"/>
        <dgm:constr type="ctrX" for="ch" forName="right_24_1" refType="w" fact="0.77"/>
        <dgm:constr type="w" for="ch" forName="right_24_2" refType="w" fact="0.365"/>
        <dgm:constr type="h" for="ch" forName="right_24_2" refType="h" fact="0.185"/>
        <dgm:constr type="b" for="ch" forName="right_24_2" refType="h" fact="0.595"/>
        <dgm:constr type="ctrX" for="ch" forName="right_24_2" refType="w" fact="0.78"/>
        <dgm:constr type="w" for="ch" forName="right_24_3" refType="w" fact="0.365"/>
        <dgm:constr type="h" for="ch" forName="right_24_3" refType="h" fact="0.185"/>
        <dgm:constr type="b" for="ch" forName="right_24_3" refType="h" fact="0.43"/>
        <dgm:constr type="ctrX" for="ch" forName="right_24_3" refType="w" fact="0.79"/>
        <dgm:constr type="w" for="ch" forName="right_24_4" refType="w" fact="0.365"/>
        <dgm:constr type="h" for="ch" forName="right_24_4" refType="h" fact="0.185"/>
        <dgm:constr type="b" for="ch" forName="right_24_4" refType="h" fact="0.265"/>
        <dgm:constr type="ctrX" for="ch" forName="right_24_4" refType="w" fact="0.8"/>
        <dgm:constr type="w" for="ch" forName="left_24_1" refType="w" fact="0.365"/>
        <dgm:constr type="h" for="ch" forName="left_24_1" refType="h" fact="0.185"/>
        <dgm:constr type="b" for="ch" forName="left_24_1" refType="h" fact="0.715"/>
        <dgm:constr type="ctrX" for="ch" forName="left_24_1" refType="w" fact="0.25"/>
        <dgm:constr type="w" for="ch" forName="left_24_2" refType="w" fact="0.365"/>
        <dgm:constr type="h" for="ch" forName="left_24_2" refType="h" fact="0.185"/>
        <dgm:constr type="b" for="ch" forName="left_24_2" refType="h" fact="0.55"/>
        <dgm:constr type="ctrX" for="ch" forName="left_24_2" refType="w" fact="0.26"/>
        <dgm:constr type="w" for="ch" forName="left_42_1" refType="w" fact="0.365"/>
        <dgm:constr type="h" for="ch" forName="left_42_1" refType="h" fact="0.185"/>
        <dgm:constr type="b" for="ch" forName="left_42_1" refType="h" fact="0.76"/>
        <dgm:constr type="ctrX" for="ch" forName="left_42_1" refType="w" fact="0.23"/>
        <dgm:constr type="w" for="ch" forName="left_42_2" refType="w" fact="0.365"/>
        <dgm:constr type="h" for="ch" forName="left_42_2" refType="h" fact="0.185"/>
        <dgm:constr type="b" for="ch" forName="left_42_2" refType="h" fact="0.595"/>
        <dgm:constr type="ctrX" for="ch" forName="left_42_2" refType="w" fact="0.22"/>
        <dgm:constr type="w" for="ch" forName="left_42_3" refType="w" fact="0.365"/>
        <dgm:constr type="h" for="ch" forName="left_42_3" refType="h" fact="0.185"/>
        <dgm:constr type="b" for="ch" forName="left_42_3" refType="h" fact="0.43"/>
        <dgm:constr type="ctrX" for="ch" forName="left_42_3" refType="w" fact="0.21"/>
        <dgm:constr type="w" for="ch" forName="left_42_4" refType="w" fact="0.365"/>
        <dgm:constr type="h" for="ch" forName="left_42_4" refType="h" fact="0.185"/>
        <dgm:constr type="b" for="ch" forName="left_42_4" refType="h" fact="0.265"/>
        <dgm:constr type="ctrX" for="ch" forName="left_42_4" refType="w" fact="0.2"/>
        <dgm:constr type="w" for="ch" forName="right_42_1" refType="w" fact="0.365"/>
        <dgm:constr type="h" for="ch" forName="right_42_1" refType="h" fact="0.185"/>
        <dgm:constr type="b" for="ch" forName="right_42_1" refType="h" fact="0.715"/>
        <dgm:constr type="ctrX" for="ch" forName="right_42_1" refType="w" fact="0.75"/>
        <dgm:constr type="w" for="ch" forName="right_42_2" refType="w" fact="0.365"/>
        <dgm:constr type="h" for="ch" forName="right_42_2" refType="h" fact="0.185"/>
        <dgm:constr type="b" for="ch" forName="right_42_2" refType="h" fact="0.55"/>
        <dgm:constr type="ctrX" for="ch" forName="right_42_2" refType="w" fact="0.74"/>
        <dgm:constr type="w" for="ch" forName="right_34_1" refType="w" fact="0.365"/>
        <dgm:constr type="h" for="ch" forName="right_34_1" refType="h" fact="0.185"/>
        <dgm:constr type="b" for="ch" forName="right_34_1" refType="h" fact="0.76"/>
        <dgm:constr type="ctrX" for="ch" forName="right_34_1" refType="w" fact="0.77"/>
        <dgm:constr type="w" for="ch" forName="right_34_2" refType="w" fact="0.365"/>
        <dgm:constr type="h" for="ch" forName="right_34_2" refType="h" fact="0.185"/>
        <dgm:constr type="b" for="ch" forName="right_34_2" refType="h" fact="0.595"/>
        <dgm:constr type="ctrX" for="ch" forName="right_34_2" refType="w" fact="0.78"/>
        <dgm:constr type="w" for="ch" forName="right_34_3" refType="w" fact="0.365"/>
        <dgm:constr type="h" for="ch" forName="right_34_3" refType="h" fact="0.185"/>
        <dgm:constr type="b" for="ch" forName="right_34_3" refType="h" fact="0.43"/>
        <dgm:constr type="ctrX" for="ch" forName="right_34_3" refType="w" fact="0.79"/>
        <dgm:constr type="w" for="ch" forName="right_34_4" refType="w" fact="0.365"/>
        <dgm:constr type="h" for="ch" forName="right_34_4" refType="h" fact="0.185"/>
        <dgm:constr type="b" for="ch" forName="right_34_4" refType="h" fact="0.265"/>
        <dgm:constr type="ctrX" for="ch" forName="right_34_4" refType="w" fact="0.8"/>
        <dgm:constr type="w" for="ch" forName="left_34_1" refType="w" fact="0.365"/>
        <dgm:constr type="h" for="ch" forName="left_34_1" refType="h" fact="0.185"/>
        <dgm:constr type="b" for="ch" forName="left_34_1" refType="h" fact="0.715"/>
        <dgm:constr type="ctrX" for="ch" forName="left_34_1" refType="w" fact="0.25"/>
        <dgm:constr type="w" for="ch" forName="left_34_2" refType="w" fact="0.365"/>
        <dgm:constr type="h" for="ch" forName="left_34_2" refType="h" fact="0.185"/>
        <dgm:constr type="b" for="ch" forName="left_34_2" refType="h" fact="0.55"/>
        <dgm:constr type="ctrX" for="ch" forName="left_34_2" refType="w" fact="0.26"/>
        <dgm:constr type="w" for="ch" forName="left_34_3" refType="w" fact="0.365"/>
        <dgm:constr type="h" for="ch" forName="left_34_3" refType="h" fact="0.185"/>
        <dgm:constr type="b" for="ch" forName="left_34_3" refType="h" fact="0.385"/>
        <dgm:constr type="ctrX" for="ch" forName="left_34_3" refType="w" fact="0.27"/>
        <dgm:constr type="w" for="ch" forName="left_43_1" refType="w" fact="0.365"/>
        <dgm:constr type="h" for="ch" forName="left_43_1" refType="h" fact="0.185"/>
        <dgm:constr type="b" for="ch" forName="left_43_1" refType="h" fact="0.76"/>
        <dgm:constr type="ctrX" for="ch" forName="left_43_1" refType="w" fact="0.23"/>
        <dgm:constr type="w" for="ch" forName="left_43_2" refType="w" fact="0.365"/>
        <dgm:constr type="h" for="ch" forName="left_43_2" refType="h" fact="0.185"/>
        <dgm:constr type="b" for="ch" forName="left_43_2" refType="h" fact="0.595"/>
        <dgm:constr type="ctrX" for="ch" forName="left_43_2" refType="w" fact="0.22"/>
        <dgm:constr type="w" for="ch" forName="left_43_3" refType="w" fact="0.365"/>
        <dgm:constr type="h" for="ch" forName="left_43_3" refType="h" fact="0.185"/>
        <dgm:constr type="b" for="ch" forName="left_43_3" refType="h" fact="0.43"/>
        <dgm:constr type="ctrX" for="ch" forName="left_43_3" refType="w" fact="0.21"/>
        <dgm:constr type="w" for="ch" forName="left_43_4" refType="w" fact="0.365"/>
        <dgm:constr type="h" for="ch" forName="left_43_4" refType="h" fact="0.185"/>
        <dgm:constr type="b" for="ch" forName="left_43_4" refType="h" fact="0.265"/>
        <dgm:constr type="ctrX" for="ch" forName="left_43_4" refType="w" fact="0.2"/>
        <dgm:constr type="w" for="ch" forName="right_43_1" refType="w" fact="0.365"/>
        <dgm:constr type="h" for="ch" forName="right_43_1" refType="h" fact="0.185"/>
        <dgm:constr type="b" for="ch" forName="right_43_1" refType="h" fact="0.715"/>
        <dgm:constr type="ctrX" for="ch" forName="right_43_1" refType="w" fact="0.75"/>
        <dgm:constr type="w" for="ch" forName="right_43_2" refType="w" fact="0.365"/>
        <dgm:constr type="h" for="ch" forName="right_43_2" refType="h" fact="0.185"/>
        <dgm:constr type="b" for="ch" forName="right_43_2" refType="h" fact="0.55"/>
        <dgm:constr type="ctrX" for="ch" forName="right_43_2" refType="w" fact="0.74"/>
        <dgm:constr type="w" for="ch" forName="right_43_3" refType="w" fact="0.365"/>
        <dgm:constr type="h" for="ch" forName="right_43_3" refType="h" fact="0.185"/>
        <dgm:constr type="b" for="ch" forName="right_43_3" refType="h" fact="0.385"/>
        <dgm:constr type="ctrX" for="ch" forName="right_43_3" refType="w" fact="0.73"/>
        <dgm:constr type="w" for="ch" forName="right_44_1" refType="w" fact="0.36"/>
        <dgm:constr type="h" for="ch" forName="right_44_1" refType="h" fact="0.154"/>
        <dgm:constr type="b" for="ch" forName="right_44_1" refType="h" fact="0.725"/>
        <dgm:constr type="ctrX" for="ch" forName="right_44_1" refType="w" fact="0.76"/>
        <dgm:constr type="w" for="ch" forName="right_44_2" refType="w" fact="0.36"/>
        <dgm:constr type="h" for="ch" forName="right_44_2" refType="h" fact="0.154"/>
        <dgm:constr type="b" for="ch" forName="right_44_2" refType="h" fact="0.559"/>
        <dgm:constr type="ctrX" for="ch" forName="right_44_2" refType="w" fact="0.76"/>
        <dgm:constr type="w" for="ch" forName="right_44_3" refType="w" fact="0.36"/>
        <dgm:constr type="h" for="ch" forName="right_44_3" refType="h" fact="0.154"/>
        <dgm:constr type="b" for="ch" forName="right_44_3" refType="h" fact="0.393"/>
        <dgm:constr type="ctrX" for="ch" forName="right_44_3" refType="w" fact="0.76"/>
        <dgm:constr type="w" for="ch" forName="right_44_4" refType="w" fact="0.36"/>
        <dgm:constr type="h" for="ch" forName="right_44_4" refType="h" fact="0.154"/>
        <dgm:constr type="b" for="ch" forName="right_44_4" refType="h" fact="0.224"/>
        <dgm:constr type="ctrX" for="ch" forName="right_44_4" refType="w" fact="0.76"/>
        <dgm:constr type="w" for="ch" forName="left_44_1" refType="w" fact="0.36"/>
        <dgm:constr type="h" for="ch" forName="left_44_1" refType="h" fact="0.154"/>
        <dgm:constr type="b" for="ch" forName="left_44_1" refType="h" fact="0.725"/>
        <dgm:constr type="ctrX" for="ch" forName="left_44_1" refType="w" fact="0.24"/>
        <dgm:constr type="w" for="ch" forName="left_44_2" refType="w" fact="0.36"/>
        <dgm:constr type="h" for="ch" forName="left_44_2" refType="h" fact="0.154"/>
        <dgm:constr type="b" for="ch" forName="left_44_2" refType="h" fact="0.559"/>
        <dgm:constr type="ctrX" for="ch" forName="left_44_2" refType="w" fact="0.24"/>
        <dgm:constr type="w" for="ch" forName="left_44_3" refType="w" fact="0.36"/>
        <dgm:constr type="h" for="ch" forName="left_44_3" refType="h" fact="0.154"/>
        <dgm:constr type="b" for="ch" forName="left_44_3" refType="h" fact="0.393"/>
        <dgm:constr type="ctrX" for="ch" forName="left_44_3" refType="w" fact="0.24"/>
        <dgm:constr type="w" for="ch" forName="left_44_4" refType="w" fact="0.36"/>
        <dgm:constr type="h" for="ch" forName="left_44_4" refType="h" fact="0.154"/>
        <dgm:constr type="b" for="ch" forName="left_44_4" refType="h" fact="0.224"/>
        <dgm:constr type="ctrX" for="ch" forName="left_44_4" refType="w" fact="0.24"/>
      </dgm:constrLst>
      <dgm:ruleLst/>
      <dgm:layoutNode name="dummyMaxCanvas_ChildArea">
        <dgm:alg type="sp"/>
        <dgm:shape xmlns:r="http://schemas.openxmlformats.org/officeDocument/2006/relationships" r:blip="">
          <dgm:adjLst/>
        </dgm:shape>
        <dgm:presOf/>
        <dgm:constrLst/>
        <dgm:ruleLst/>
      </dgm:layoutNode>
      <dgm:layoutNode name="fulcrum" styleLbl="alignAccFollowNode1">
        <dgm:alg type="sp"/>
        <dgm:shape xmlns:r="http://schemas.openxmlformats.org/officeDocument/2006/relationships" type="triangle" r:blip="">
          <dgm:adjLst/>
        </dgm:shape>
        <dgm:presOf/>
        <dgm:constrLst/>
        <dgm:ruleLst/>
      </dgm:layoutNode>
      <dgm:choose name="Name0">
        <dgm:if name="Name1" axis="ch ch" ptType="node node" st="1 1" cnt="1 0" func="cnt" op="equ" val="0">
          <dgm:choose name="Name2">
            <dgm:if name="Name3" axis="ch ch" ptType="node node" st="2 1" cnt="1 0" func="cnt" op="equ" val="0">
              <dgm:layoutNode name="balance_00" styleLbl="alignAccFollowNode1">
                <dgm:varLst>
                  <dgm:bulletEnabled val="1"/>
                </dgm:varLst>
                <dgm:alg type="sp"/>
                <dgm:shape xmlns:r="http://schemas.openxmlformats.org/officeDocument/2006/relationships" type="rect" r:blip="">
                  <dgm:adjLst/>
                </dgm:shape>
                <dgm:presOf/>
                <dgm:constrLst/>
                <dgm:ruleLst/>
              </dgm:layoutNode>
            </dgm:if>
            <dgm:else name="Name4">
              <dgm:choose name="Name5">
                <dgm:if name="Name6" axis="ch ch" ptType="node node" st="2 1" cnt="1 0" func="cnt" op="equ" val="1">
                  <dgm:layoutNode name="balance_01" styleLbl="alignAccFollowNode1">
                    <dgm:varLst>
                      <dgm:bulletEnabled val="1"/>
                    </dgm:varLst>
                    <dgm:alg type="sp"/>
                    <dgm:shape xmlns:r="http://schemas.openxmlformats.org/officeDocument/2006/relationships" rot="4" type="rect" r:blip="">
                      <dgm:adjLst/>
                    </dgm:shape>
                    <dgm:presOf/>
                    <dgm:constrLst/>
                    <dgm:ruleLst/>
                  </dgm:layoutNode>
                  <dgm:layoutNode name="right_0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
                  <dgm:choose name="Name8">
                    <dgm:if name="Name9" axis="ch ch" ptType="node node" st="2 1" cnt="1 0" func="cnt" op="equ" val="2">
                      <dgm:layoutNode name="balance_02" styleLbl="alignAccFollowNode1">
                        <dgm:varLst>
                          <dgm:bulletEnabled val="1"/>
                        </dgm:varLst>
                        <dgm:alg type="sp"/>
                        <dgm:shape xmlns:r="http://schemas.openxmlformats.org/officeDocument/2006/relationships" rot="4" type="rect" r:blip="">
                          <dgm:adjLst/>
                        </dgm:shape>
                        <dgm:presOf/>
                        <dgm:constrLst/>
                        <dgm:ruleLst/>
                      </dgm:layoutNode>
                      <dgm:layoutNode name="right_0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0">
                      <dgm:choose name="Name11">
                        <dgm:if name="Name12" axis="ch ch" ptType="node node" st="2 1" cnt="1 0" func="cnt" op="equ" val="3">
                          <dgm:layoutNode name="balance_03" styleLbl="alignAccFollowNode1">
                            <dgm:varLst>
                              <dgm:bulletEnabled val="1"/>
                            </dgm:varLst>
                            <dgm:alg type="sp"/>
                            <dgm:shape xmlns:r="http://schemas.openxmlformats.org/officeDocument/2006/relationships" rot="4" type="rect" r:blip="">
                              <dgm:adjLst/>
                            </dgm:shape>
                            <dgm:presOf/>
                            <dgm:constrLst/>
                            <dgm:ruleLst/>
                          </dgm:layoutNode>
                          <dgm:layoutNode name="right_0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3">
                          <dgm:choose name="Name14">
                            <dgm:if name="Name15" axis="ch ch" ptType="node node" st="2 1" cnt="1 0" func="cnt" op="gte" val="4">
                              <dgm:layoutNode name="balance_04" styleLbl="alignAccFollowNode1">
                                <dgm:varLst>
                                  <dgm:bulletEnabled val="1"/>
                                </dgm:varLst>
                                <dgm:alg type="sp"/>
                                <dgm:shape xmlns:r="http://schemas.openxmlformats.org/officeDocument/2006/relationships" rot="4" type="rect" r:blip="">
                                  <dgm:adjLst/>
                                </dgm:shape>
                                <dgm:presOf/>
                                <dgm:constrLst/>
                                <dgm:ruleLst/>
                              </dgm:layoutNode>
                              <dgm:layoutNode name="right_0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6"/>
                          </dgm:choose>
                        </dgm:else>
                      </dgm:choose>
                    </dgm:else>
                  </dgm:choose>
                </dgm:else>
              </dgm:choose>
            </dgm:else>
          </dgm:choose>
        </dgm:if>
        <dgm:else name="Name17">
          <dgm:choose name="Name18">
            <dgm:if name="Name19" axis="ch ch" ptType="node node" st="1 1" cnt="1 0" func="cnt" op="equ" val="1">
              <dgm:choose name="Name20">
                <dgm:if name="Name21" axis="ch ch" ptType="node node" st="2 1" cnt="1 0" func="cnt" op="equ" val="0">
                  <dgm:layoutNode name="balance_10" styleLbl="alignAccFollowNode1">
                    <dgm:varLst>
                      <dgm:bulletEnabled val="1"/>
                    </dgm:varLst>
                    <dgm:alg type="sp"/>
                    <dgm:shape xmlns:r="http://schemas.openxmlformats.org/officeDocument/2006/relationships" rot="-4" type="rect" r:blip="">
                      <dgm:adjLst/>
                    </dgm:shape>
                    <dgm:presOf/>
                    <dgm:constrLst/>
                    <dgm:ruleLst/>
                  </dgm:layoutNode>
                  <dgm:layoutNode name="left_1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22">
                  <dgm:choose name="Name23">
                    <dgm:if name="Name24" axis="ch ch" ptType="node node" st="2 1" cnt="1 0" func="cnt" op="equ" val="1">
                      <dgm:layoutNode name="balance_11" styleLbl="alignAccFollowNode1">
                        <dgm:varLst>
                          <dgm:bulletEnabled val="1"/>
                        </dgm:varLst>
                        <dgm:alg type="sp"/>
                        <dgm:shape xmlns:r="http://schemas.openxmlformats.org/officeDocument/2006/relationships" type="rect" r:blip="">
                          <dgm:adjLst/>
                        </dgm:shape>
                        <dgm:presOf/>
                        <dgm:constrLst/>
                        <dgm:ruleLst/>
                      </dgm:layoutNode>
                      <dgm:layoutNode name="left_11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1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25">
                      <dgm:choose name="Name26">
                        <dgm:if name="Name27" axis="ch ch" ptType="node node" st="2 1" cnt="1 0" func="cnt" op="equ" val="2">
                          <dgm:layoutNode name="balance_12" styleLbl="alignAccFollowNode1">
                            <dgm:varLst>
                              <dgm:bulletEnabled val="1"/>
                            </dgm:varLst>
                            <dgm:alg type="sp"/>
                            <dgm:shape xmlns:r="http://schemas.openxmlformats.org/officeDocument/2006/relationships" rot="4" type="rect" r:blip="">
                              <dgm:adjLst/>
                            </dgm:shape>
                            <dgm:presOf/>
                            <dgm:constrLst/>
                            <dgm:ruleLst/>
                          </dgm:layoutNode>
                          <dgm:layoutNode name="right_1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12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28">
                          <dgm:choose name="Name29">
                            <dgm:if name="Name30" axis="ch ch" ptType="node node" st="2 1" cnt="1 0" func="cnt" op="equ" val="3">
                              <dgm:layoutNode name="balance_13" styleLbl="alignAccFollowNode1">
                                <dgm:varLst>
                                  <dgm:bulletEnabled val="1"/>
                                </dgm:varLst>
                                <dgm:alg type="sp"/>
                                <dgm:shape xmlns:r="http://schemas.openxmlformats.org/officeDocument/2006/relationships" rot="4" type="rect" r:blip="">
                                  <dgm:adjLst/>
                                </dgm:shape>
                                <dgm:presOf/>
                                <dgm:constrLst/>
                                <dgm:ruleLst/>
                              </dgm:layoutNode>
                              <dgm:layoutNode name="right_1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13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31">
                              <dgm:choose name="Name32">
                                <dgm:if name="Name33" axis="ch ch" ptType="node node" st="2 1" cnt="1 0" func="cnt" op="gte" val="4">
                                  <dgm:layoutNode name="balance_14" styleLbl="alignAccFollowNode1">
                                    <dgm:varLst>
                                      <dgm:bulletEnabled val="1"/>
                                    </dgm:varLst>
                                    <dgm:alg type="sp"/>
                                    <dgm:shape xmlns:r="http://schemas.openxmlformats.org/officeDocument/2006/relationships" rot="4" type="rect" r:blip="">
                                      <dgm:adjLst/>
                                    </dgm:shape>
                                    <dgm:presOf/>
                                    <dgm:constrLst/>
                                    <dgm:ruleLst/>
                                  </dgm:layoutNode>
                                  <dgm:layoutNode name="right_1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14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34"/>
                              </dgm:choose>
                            </dgm:else>
                          </dgm:choose>
                        </dgm:else>
                      </dgm:choose>
                    </dgm:else>
                  </dgm:choose>
                </dgm:else>
              </dgm:choose>
            </dgm:if>
            <dgm:else name="Name35">
              <dgm:choose name="Name36">
                <dgm:if name="Name37" axis="ch ch" ptType="node node" st="1 1" cnt="1 0" func="cnt" op="equ" val="2">
                  <dgm:choose name="Name38">
                    <dgm:if name="Name39" axis="ch ch" ptType="node node" st="2 1" cnt="1 0" func="cnt" op="equ" val="0">
                      <dgm:layoutNode name="balance_20" styleLbl="alignAccFollowNode1">
                        <dgm:varLst>
                          <dgm:bulletEnabled val="1"/>
                        </dgm:varLst>
                        <dgm:alg type="sp"/>
                        <dgm:shape xmlns:r="http://schemas.openxmlformats.org/officeDocument/2006/relationships" rot="-4" type="rect" r:blip="">
                          <dgm:adjLst/>
                        </dgm:shape>
                        <dgm:presOf/>
                        <dgm:constrLst/>
                        <dgm:ruleLst/>
                      </dgm:layoutNode>
                      <dgm:layoutNode name="left_2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0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0">
                      <dgm:choose name="Name41">
                        <dgm:if name="Name42" axis="ch ch" ptType="node node" st="2 1" cnt="1 0" func="cnt" op="equ" val="1">
                          <dgm:layoutNode name="balance_21" styleLbl="alignAccFollowNode1">
                            <dgm:varLst>
                              <dgm:bulletEnabled val="1"/>
                            </dgm:varLst>
                            <dgm:alg type="sp"/>
                            <dgm:shape xmlns:r="http://schemas.openxmlformats.org/officeDocument/2006/relationships" rot="-4" type="rect" r:blip="">
                              <dgm:adjLst/>
                            </dgm:shape>
                            <dgm:presOf/>
                            <dgm:constrLst/>
                            <dgm:ruleLst/>
                          </dgm:layoutNode>
                          <dgm:layoutNode name="left_21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1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3">
                          <dgm:choose name="Name44">
                            <dgm:if name="Name45" axis="ch ch" ptType="node node" st="2 1" cnt="1 0" func="cnt" op="equ" val="2">
                              <dgm:layoutNode name="balance_22" styleLbl="alignAccFollowNode1">
                                <dgm:varLst>
                                  <dgm:bulletEnabled val="1"/>
                                </dgm:varLst>
                                <dgm:alg type="sp"/>
                                <dgm:shape xmlns:r="http://schemas.openxmlformats.org/officeDocument/2006/relationships" type="rect" r:blip="">
                                  <dgm:adjLst/>
                                </dgm:shape>
                                <dgm:presOf/>
                                <dgm:constrLst/>
                                <dgm:ruleLst/>
                              </dgm:layoutNode>
                              <dgm:layoutNode name="right_22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2_2" styleLbl="node1">
                                <dgm:varLst>
                                  <dgm:bulletEnabled val="1"/>
                                </dgm:varLst>
                                <dgm:alg type="tx"/>
                                <dgm:shape xmlns:r="http://schemas.openxmlformats.org/officeDocument/2006/relationships"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2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2_2" styleLbl="node1">
                                <dgm:varLst>
                                  <dgm:bulletEnabled val="1"/>
                                </dgm:varLst>
                                <dgm:alg type="tx"/>
                                <dgm:shape xmlns:r="http://schemas.openxmlformats.org/officeDocument/2006/relationships"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6">
                              <dgm:choose name="Name47">
                                <dgm:if name="Name48" axis="ch ch" ptType="node node" st="2 1" cnt="1 0" func="cnt" op="equ" val="3">
                                  <dgm:layoutNode name="balance_23" styleLbl="alignAccFollowNode1">
                                    <dgm:varLst>
                                      <dgm:bulletEnabled val="1"/>
                                    </dgm:varLst>
                                    <dgm:alg type="sp"/>
                                    <dgm:shape xmlns:r="http://schemas.openxmlformats.org/officeDocument/2006/relationships" rot="4" type="rect" r:blip="">
                                      <dgm:adjLst/>
                                    </dgm:shape>
                                    <dgm:presOf/>
                                    <dgm:constrLst/>
                                    <dgm:ruleLst/>
                                  </dgm:layoutNode>
                                  <dgm:layoutNode name="right_2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3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3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9">
                                  <dgm:choose name="Name50">
                                    <dgm:if name="Name51" axis="ch ch" ptType="node node" st="2 1" cnt="1 0" func="cnt" op="gte" val="4">
                                      <dgm:layoutNode name="balance_24" styleLbl="alignAccFollowNode1">
                                        <dgm:varLst>
                                          <dgm:bulletEnabled val="1"/>
                                        </dgm:varLst>
                                        <dgm:alg type="sp"/>
                                        <dgm:shape xmlns:r="http://schemas.openxmlformats.org/officeDocument/2006/relationships" rot="4" type="rect" r:blip="">
                                          <dgm:adjLst/>
                                        </dgm:shape>
                                        <dgm:presOf/>
                                        <dgm:constrLst/>
                                        <dgm:ruleLst/>
                                      </dgm:layoutNode>
                                      <dgm:layoutNode name="right_2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4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4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2"/>
                                  </dgm:choose>
                                </dgm:else>
                              </dgm:choose>
                            </dgm:else>
                          </dgm:choose>
                        </dgm:else>
                      </dgm:choose>
                    </dgm:else>
                  </dgm:choose>
                </dgm:if>
                <dgm:else name="Name53">
                  <dgm:choose name="Name54">
                    <dgm:if name="Name55" axis="ch ch" ptType="node node" st="1 1" cnt="1 0" func="cnt" op="equ" val="3">
                      <dgm:choose name="Name56">
                        <dgm:if name="Name57" axis="ch ch" ptType="node node" st="2 1" cnt="1 0" func="cnt" op="equ" val="0">
                          <dgm:layoutNode name="balance_30" styleLbl="alignAccFollowNode1">
                            <dgm:varLst>
                              <dgm:bulletEnabled val="1"/>
                            </dgm:varLst>
                            <dgm:alg type="sp"/>
                            <dgm:shape xmlns:r="http://schemas.openxmlformats.org/officeDocument/2006/relationships" rot="-4" type="rect" r:blip="">
                              <dgm:adjLst/>
                            </dgm:shape>
                            <dgm:presOf/>
                            <dgm:constrLst/>
                            <dgm:ruleLst/>
                          </dgm:layoutNode>
                          <dgm:layoutNode name="left_3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0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0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8">
                          <dgm:choose name="Name59">
                            <dgm:if name="Name60" axis="ch ch" ptType="node node" st="2 1" cnt="1 0" func="cnt" op="equ" val="1">
                              <dgm:layoutNode name="balance_31" styleLbl="alignAccFollowNode1">
                                <dgm:varLst>
                                  <dgm:bulletEnabled val="1"/>
                                </dgm:varLst>
                                <dgm:alg type="sp"/>
                                <dgm:shape xmlns:r="http://schemas.openxmlformats.org/officeDocument/2006/relationships" rot="-4" type="rect" r:blip="">
                                  <dgm:adjLst/>
                                </dgm:shape>
                                <dgm:presOf/>
                                <dgm:constrLst/>
                                <dgm:ruleLst/>
                              </dgm:layoutNode>
                              <dgm:layoutNode name="left_31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1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1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1">
                              <dgm:choose name="Name62">
                                <dgm:if name="Name63" axis="ch ch" ptType="node node" st="2 1" cnt="1 0" func="cnt" op="equ" val="2">
                                  <dgm:layoutNode name="balance_32" styleLbl="alignAccFollowNode1">
                                    <dgm:varLst>
                                      <dgm:bulletEnabled val="1"/>
                                    </dgm:varLst>
                                    <dgm:alg type="sp"/>
                                    <dgm:shape xmlns:r="http://schemas.openxmlformats.org/officeDocument/2006/relationships" rot="-4" type="rect" r:blip="">
                                      <dgm:adjLst/>
                                    </dgm:shape>
                                    <dgm:presOf/>
                                    <dgm:constrLst/>
                                    <dgm:ruleLst/>
                                  </dgm:layoutNode>
                                  <dgm:layoutNode name="left_32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2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2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4">
                                  <dgm:choose name="Name65">
                                    <dgm:if name="Name66" axis="ch ch" ptType="node node" st="2 1" cnt="1 0" func="cnt" op="equ" val="3">
                                      <dgm:layoutNode name="balance_33" styleLbl="alignAccFollowNode1">
                                        <dgm:varLst>
                                          <dgm:bulletEnabled val="1"/>
                                        </dgm:varLst>
                                        <dgm:alg type="sp"/>
                                        <dgm:shape xmlns:r="http://schemas.openxmlformats.org/officeDocument/2006/relationships" type="rect" r:blip="">
                                          <dgm:adjLst/>
                                        </dgm:shape>
                                        <dgm:presOf/>
                                        <dgm:constrLst/>
                                        <dgm:ruleLst/>
                                      </dgm:layoutNode>
                                      <dgm:layoutNode name="right_33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3_2" styleLbl="node1">
                                        <dgm:varLst>
                                          <dgm:bulletEnabled val="1"/>
                                        </dgm:varLst>
                                        <dgm:alg type="tx"/>
                                        <dgm:shape xmlns:r="http://schemas.openxmlformats.org/officeDocument/2006/relationships"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3_3" styleLbl="node1">
                                        <dgm:varLst>
                                          <dgm:bulletEnabled val="1"/>
                                        </dgm:varLst>
                                        <dgm:alg type="tx"/>
                                        <dgm:shape xmlns:r="http://schemas.openxmlformats.org/officeDocument/2006/relationships"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3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3_2" styleLbl="node1">
                                        <dgm:varLst>
                                          <dgm:bulletEnabled val="1"/>
                                        </dgm:varLst>
                                        <dgm:alg type="tx"/>
                                        <dgm:shape xmlns:r="http://schemas.openxmlformats.org/officeDocument/2006/relationships"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3_3" styleLbl="node1">
                                        <dgm:varLst>
                                          <dgm:bulletEnabled val="1"/>
                                        </dgm:varLst>
                                        <dgm:alg type="tx"/>
                                        <dgm:shape xmlns:r="http://schemas.openxmlformats.org/officeDocument/2006/relationships"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7">
                                      <dgm:choose name="Name68">
                                        <dgm:if name="Name69" axis="ch ch" ptType="node node" st="2 1" cnt="1 0" func="cnt" op="gte" val="4">
                                          <dgm:layoutNode name="balance_34" styleLbl="alignAccFollowNode1">
                                            <dgm:varLst>
                                              <dgm:bulletEnabled val="1"/>
                                            </dgm:varLst>
                                            <dgm:alg type="sp"/>
                                            <dgm:shape xmlns:r="http://schemas.openxmlformats.org/officeDocument/2006/relationships" rot="4" type="rect" r:blip="">
                                              <dgm:adjLst/>
                                            </dgm:shape>
                                            <dgm:presOf/>
                                            <dgm:constrLst/>
                                            <dgm:ruleLst/>
                                          </dgm:layoutNode>
                                          <dgm:layoutNode name="right_3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4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4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4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0"/>
                                      </dgm:choose>
                                    </dgm:else>
                                  </dgm:choose>
                                </dgm:else>
                              </dgm:choose>
                            </dgm:else>
                          </dgm:choose>
                        </dgm:else>
                      </dgm:choose>
                    </dgm:if>
                    <dgm:else name="Name71">
                      <dgm:choose name="Name72">
                        <dgm:if name="Name73" axis="ch ch" ptType="node node" st="1 1" cnt="1 0" func="cnt" op="gte" val="4">
                          <dgm:choose name="Name74">
                            <dgm:if name="Name75" axis="ch ch" ptType="node node" st="2 1" cnt="1 0" func="cnt" op="equ" val="0">
                              <dgm:layoutNode name="balance_40" styleLbl="alignAccFollowNode1">
                                <dgm:varLst>
                                  <dgm:bulletEnabled val="1"/>
                                </dgm:varLst>
                                <dgm:alg type="sp"/>
                                <dgm:shape xmlns:r="http://schemas.openxmlformats.org/officeDocument/2006/relationships" rot="-4" type="rect" r:blip="">
                                  <dgm:adjLst/>
                                </dgm:shape>
                                <dgm:presOf/>
                                <dgm:constrLst/>
                                <dgm:ruleLst/>
                              </dgm:layoutNode>
                              <dgm:layoutNode name="left_4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0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0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0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6">
                              <dgm:choose name="Name77">
                                <dgm:if name="Name78" axis="ch ch" ptType="node node" st="2 1" cnt="1 0" func="cnt" op="equ" val="1">
                                  <dgm:layoutNode name="balance_41" styleLbl="alignAccFollowNode1">
                                    <dgm:varLst>
                                      <dgm:bulletEnabled val="1"/>
                                    </dgm:varLst>
                                    <dgm:alg type="sp"/>
                                    <dgm:shape xmlns:r="http://schemas.openxmlformats.org/officeDocument/2006/relationships" rot="-4" type="rect" r:blip="">
                                      <dgm:adjLst/>
                                    </dgm:shape>
                                    <dgm:presOf/>
                                    <dgm:constrLst/>
                                    <dgm:ruleLst/>
                                  </dgm:layoutNode>
                                  <dgm:layoutNode name="left_41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1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1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1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9">
                                  <dgm:choose name="Name80">
                                    <dgm:if name="Name81" axis="ch ch" ptType="node node" st="2 1" cnt="1 0" func="cnt" op="equ" val="2">
                                      <dgm:layoutNode name="balance_42" styleLbl="alignAccFollowNode1">
                                        <dgm:varLst>
                                          <dgm:bulletEnabled val="1"/>
                                        </dgm:varLst>
                                        <dgm:alg type="sp"/>
                                        <dgm:shape xmlns:r="http://schemas.openxmlformats.org/officeDocument/2006/relationships" rot="-4" type="rect" r:blip="">
                                          <dgm:adjLst/>
                                        </dgm:shape>
                                        <dgm:presOf/>
                                        <dgm:constrLst/>
                                        <dgm:ruleLst/>
                                      </dgm:layoutNode>
                                      <dgm:layoutNode name="left_42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2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2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2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2">
                                      <dgm:choose name="Name83">
                                        <dgm:if name="Name84" axis="ch ch" ptType="node node" st="2 1" cnt="1 0" func="cnt" op="equ" val="3">
                                          <dgm:layoutNode name="balance_43" styleLbl="alignAccFollowNode1">
                                            <dgm:varLst>
                                              <dgm:bulletEnabled val="1"/>
                                            </dgm:varLst>
                                            <dgm:alg type="sp"/>
                                            <dgm:shape xmlns:r="http://schemas.openxmlformats.org/officeDocument/2006/relationships" rot="-4" type="rect" r:blip="">
                                              <dgm:adjLst/>
                                            </dgm:shape>
                                            <dgm:presOf/>
                                            <dgm:constrLst/>
                                            <dgm:ruleLst/>
                                          </dgm:layoutNode>
                                          <dgm:layoutNode name="left_43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3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3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3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5">
                                          <dgm:choose name="Name86">
                                            <dgm:if name="Name87" axis="ch ch" ptType="node node" st="2 1" cnt="1 0" func="cnt" op="gte" val="4">
                                              <dgm:layoutNode name="balance_44" styleLbl="alignAccFollowNode1">
                                                <dgm:varLst>
                                                  <dgm:bulletEnabled val="1"/>
                                                </dgm:varLst>
                                                <dgm:alg type="sp"/>
                                                <dgm:shape xmlns:r="http://schemas.openxmlformats.org/officeDocument/2006/relationships" type="rect" r:blip="">
                                                  <dgm:adjLst/>
                                                </dgm:shape>
                                                <dgm:presOf/>
                                                <dgm:constrLst/>
                                                <dgm:ruleLst/>
                                              </dgm:layoutNode>
                                              <dgm:layoutNode name="right_44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4_2" styleLbl="node1">
                                                <dgm:varLst>
                                                  <dgm:bulletEnabled val="1"/>
                                                </dgm:varLst>
                                                <dgm:alg type="tx"/>
                                                <dgm:shape xmlns:r="http://schemas.openxmlformats.org/officeDocument/2006/relationships"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4_3" styleLbl="node1">
                                                <dgm:varLst>
                                                  <dgm:bulletEnabled val="1"/>
                                                </dgm:varLst>
                                                <dgm:alg type="tx"/>
                                                <dgm:shape xmlns:r="http://schemas.openxmlformats.org/officeDocument/2006/relationships"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4_4" styleLbl="node1">
                                                <dgm:varLst>
                                                  <dgm:bulletEnabled val="1"/>
                                                </dgm:varLst>
                                                <dgm:alg type="tx"/>
                                                <dgm:shape xmlns:r="http://schemas.openxmlformats.org/officeDocument/2006/relationships"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2" styleLbl="node1">
                                                <dgm:varLst>
                                                  <dgm:bulletEnabled val="1"/>
                                                </dgm:varLst>
                                                <dgm:alg type="tx"/>
                                                <dgm:shape xmlns:r="http://schemas.openxmlformats.org/officeDocument/2006/relationships"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3" styleLbl="node1">
                                                <dgm:varLst>
                                                  <dgm:bulletEnabled val="1"/>
                                                </dgm:varLst>
                                                <dgm:alg type="tx"/>
                                                <dgm:shape xmlns:r="http://schemas.openxmlformats.org/officeDocument/2006/relationships"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4" styleLbl="node1">
                                                <dgm:varLst>
                                                  <dgm:bulletEnabled val="1"/>
                                                </dgm:varLst>
                                                <dgm:alg type="tx"/>
                                                <dgm:shape xmlns:r="http://schemas.openxmlformats.org/officeDocument/2006/relationships"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8"/>
                                          </dgm:choose>
                                        </dgm:else>
                                      </dgm:choose>
                                    </dgm:else>
                                  </dgm:choose>
                                </dgm:else>
                              </dgm:choose>
                            </dgm:else>
                          </dgm:choose>
                        </dgm:if>
                        <dgm:else name="Name89"/>
                      </dgm:choose>
                    </dgm:else>
                  </dgm:choose>
                </dgm:else>
              </dgm:choose>
            </dgm:else>
          </dgm:choose>
        </dgm:else>
      </dgm:choose>
    </dgm:layoutNode>
  </dgm:layoutNode>
</dgm:layoutDef>
</file>

<file path=xl/diagrams/layout5.xml><?xml version="1.0" encoding="utf-8"?>
<dgm:layoutDef xmlns:dgm="http://schemas.openxmlformats.org/drawingml/2006/diagram" xmlns:a="http://schemas.openxmlformats.org/drawingml/2006/main" uniqueId="urn:microsoft.com/office/officeart/2011/layout/CircleProcess">
  <dgm:title val="Circle Process"/>
  <dgm:desc val="Use to show sequential steps in a process. Limited to eleven Level 1 shapes with an unlimited number of Level 2 shapes. Works best with small amounts of text. Unused text does not appear, but remains available if you switch layouts."/>
  <dgm:catLst>
    <dgm:cat type="process" pri="8500"/>
    <dgm:cat type="officeonline" pri="8500"/>
  </dgm:catLst>
  <dgm:sampData>
    <dgm:dataModel>
      <dgm:ptLst>
        <dgm:pt modelId="0" type="doc"/>
        <dgm:pt modelId="10">
          <dgm:prSet phldr="1"/>
        </dgm:pt>
        <dgm:pt modelId="20">
          <dgm:prSet phldr="1"/>
        </dgm:pt>
        <dgm:pt modelId="30">
          <dgm:prSet phldr="1"/>
        </dgm:pt>
      </dgm:ptLst>
      <dgm:cxnLst>
        <dgm:cxn modelId="40" srcId="0" destId="10" srcOrd="0" destOrd="0"/>
        <dgm:cxn modelId="50" srcId="0" destId="20" srcOrd="1" destOrd="0"/>
        <dgm:cxn modelId="60" srcId="0" destId="30"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val="11"/>
      <dgm:chPref val="11"/>
      <dgm:dir/>
      <dgm:resizeHandles/>
    </dgm:varLst>
    <dgm:shape xmlns:r="http://schemas.openxmlformats.org/officeDocument/2006/relationships" r:blip="">
      <dgm:adjLst/>
    </dgm:shape>
    <dgm:choose name="Name1">
      <dgm:if name="Name2" func="var" arg="dir" op="equ" val="norm">
        <dgm:choose name="Name3">
          <dgm:if name="Name4"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5"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l" for="ch" forName="Parent2" refType="w" fact="0.6249"/>
              <dgm:constr type="t" for="ch" forName="Parent2" refType="h" fact="0.2022"/>
              <dgm:constr type="w" for="ch" forName="Parent2" refType="w" fact="0.3001"/>
              <dgm:constr type="h" for="ch" forName="Parent2" refType="h" fact="0.3799"/>
              <dgm:constr type="l" for="ch" forName="Parent1" refType="w" fact="0.1597"/>
              <dgm:constr type="t" for="ch" forName="Parent1" refType="h" fact="0.2022"/>
              <dgm:constr type="w" for="ch" forName="Parent1" refType="w" fact="0.3001"/>
              <dgm:constr type="h" for="ch" forName="Parent1" refType="h" fact="0.3799"/>
              <dgm:constr type="l" for="ch" forName="Accent2" refType="w" fact="0.5498"/>
              <dgm:constr type="t" for="ch" forName="Accent2" refType="h" fact="0.1072"/>
              <dgm:constr type="w" for="ch" forName="Accent2" refType="w" fact="0.4502"/>
              <dgm:constr type="h" for="ch" forName="Accent2" refType="h" fact="0.5699"/>
              <dgm:constr type="l" for="ch" forName="ParentBackground2" refType="w" fact="0.5648"/>
              <dgm:constr type="t" for="ch" forName="ParentBackground2" refType="h" fact="0.1262"/>
              <dgm:constr type="w" for="ch" forName="ParentBackground2" refType="w" fact="0.4201"/>
              <dgm:constr type="h" for="ch" forName="ParentBackground2" refType="h" fact="0.5319"/>
              <dgm:constr type="l" for="ch" forName="Child2" refType="w" fact="0.5648"/>
              <dgm:constr type="t" for="ch" forName="Child2" refType="h" fact="0.6876"/>
              <dgm:constr type="w" for="ch" forName="Child2" refType="w" fact="0.4201"/>
              <dgm:constr type="h" for="ch" forName="Child2" refType="h" fact="0.3124"/>
              <dgm:constr type="l" for="ch" forName="Accent1" refType="w" fact="-0.0086"/>
              <dgm:constr type="t" for="ch" forName="Accent1" refType="h" fact="-0.0109"/>
              <dgm:constr type="w" for="ch" forName="Accent1" refType="w" fact="0.6367"/>
              <dgm:constr type="h" for="ch" forName="Accent1" refType="h" fact="0.806"/>
              <dgm:constr type="l" for="ch" forName="ParentBackground1" refType="w" fact="0.0997"/>
              <dgm:constr type="t" for="ch" forName="ParentBackground1" refType="h" fact="0.1262"/>
              <dgm:constr type="w" for="ch" forName="ParentBackground1" refType="w" fact="0.4201"/>
              <dgm:constr type="h" for="ch" forName="ParentBackground1" refType="h" fact="0.5319"/>
              <dgm:constr type="l" for="ch" forName="Child1" refType="w" fact="0.0997"/>
              <dgm:constr type="t" for="ch" forName="Child1" refType="h" fact="0.6876"/>
              <dgm:constr type="w" for="ch" forName="Child1" refType="w" fact="0.4201"/>
              <dgm:constr type="h" for="ch" forName="Child1" refType="h" fact="0.3124"/>
            </dgm:constrLst>
          </dgm:if>
          <dgm:if name="Name6"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l" for="ch" forName="Parent3" refType="w" fact="0.744"/>
              <dgm:constr type="t" for="ch" forName="Parent3" refType="h" fact="0.2022"/>
              <dgm:constr type="w" for="ch" forName="Parent3" refType="w" fact="0.2048"/>
              <dgm:constr type="h" for="ch" forName="Parent3" refType="h" fact="0.3799"/>
              <dgm:constr type="l" for="ch" forName="Parent2" refType="w" fact="0.4265"/>
              <dgm:constr type="t" for="ch" forName="Parent2" refType="h" fact="0.2022"/>
              <dgm:constr type="w" for="ch" forName="Parent2" refType="w" fact="0.2048"/>
              <dgm:constr type="h" for="ch" forName="Parent2" refType="h" fact="0.3799"/>
              <dgm:constr type="l" for="ch" forName="Parent1" refType="w" fact="0.109"/>
              <dgm:constr type="t" for="ch" forName="Parent1" refType="h" fact="0.2022"/>
              <dgm:constr type="w" for="ch" forName="Parent1" refType="w" fact="0.2048"/>
              <dgm:constr type="h" for="ch" forName="Parent1" refType="h" fact="0.3799"/>
              <dgm:constr type="l" for="ch" forName="Accent3" refType="w" fact="0.6928"/>
              <dgm:constr type="t" for="ch" forName="Accent3" refType="h" fact="0.1072"/>
              <dgm:constr type="w" for="ch" forName="Accent3" refType="w" fact="0.3072"/>
              <dgm:constr type="h" for="ch" forName="Accent3" refType="h" fact="0.5699"/>
              <dgm:constr type="l" for="ch" forName="ParentBackground3" refType="w" fact="0.703"/>
              <dgm:constr type="t" for="ch" forName="ParentBackground3" refType="h" fact="0.1262"/>
              <dgm:constr type="w" for="ch" forName="ParentBackground3" refType="w" fact="0.2868"/>
              <dgm:constr type="h" for="ch" forName="ParentBackground3" refType="h" fact="0.5319"/>
              <dgm:constr type="l" for="ch" forName="Child3" refType="w" fact="0.703"/>
              <dgm:constr type="t" for="ch" forName="Child3" refType="h" fact="0.6876"/>
              <dgm:constr type="w" for="ch" forName="Child3" refType="w" fact="0.2868"/>
              <dgm:constr type="h" for="ch" forName="Child3" refType="h" fact="0.3124"/>
              <dgm:constr type="l" for="ch" forName="Accent2" refType="w" fact="0.3122"/>
              <dgm:constr type="t" for="ch" forName="Accent2" refType="h" fact="-0.0109"/>
              <dgm:constr type="w" for="ch" forName="Accent2" refType="w" fact="0.4334"/>
              <dgm:constr type="h" for="ch" forName="Accent2" refType="h" fact="0.806"/>
              <dgm:constr type="l" for="ch" forName="ParentBackground2" refType="w" fact="0.3855"/>
              <dgm:constr type="t" for="ch" forName="ParentBackground2" refType="h" fact="0.1262"/>
              <dgm:constr type="w" for="ch" forName="ParentBackground2" refType="w" fact="0.2868"/>
              <dgm:constr type="h" for="ch" forName="ParentBackground2" refType="h" fact="0.5319"/>
              <dgm:constr type="l" for="ch" forName="Child2" refType="w" fact="0.3855"/>
              <dgm:constr type="t" for="ch" forName="Child2" refType="h" fact="0.6876"/>
              <dgm:constr type="w" for="ch" forName="Child2" refType="w" fact="0.2868"/>
              <dgm:constr type="h" for="ch" forName="Child2" refType="h" fact="0.3124"/>
              <dgm:constr type="l" for="ch" forName="Accent1" refType="w" fact="-0.0053"/>
              <dgm:constr type="t" for="ch" forName="Accent1" refType="h" fact="-0.0109"/>
              <dgm:constr type="w" for="ch" forName="Accent1" refType="w" fact="0.4334"/>
              <dgm:constr type="h" for="ch" forName="Accent1" refType="h" fact="0.806"/>
              <dgm:constr type="l" for="ch" forName="ParentBackground1" refType="w" fact="0.068"/>
              <dgm:constr type="t" for="ch" forName="ParentBackground1" refType="h" fact="0.1262"/>
              <dgm:constr type="w" for="ch" forName="ParentBackground1" refType="w" fact="0.2868"/>
              <dgm:constr type="h" for="ch" forName="ParentBackground1" refType="h" fact="0.5319"/>
              <dgm:constr type="l" for="ch" forName="Child1" refType="w" fact="0.068"/>
              <dgm:constr type="t" for="ch" forName="Child1" refType="h" fact="0.6876"/>
              <dgm:constr type="w" for="ch" forName="Child1" refType="w" fact="0.2868"/>
              <dgm:constr type="h" for="ch" forName="Child1" refType="h" fact="0.3124"/>
            </dgm:constrLst>
          </dgm:if>
          <dgm:if name="Name7"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l" for="ch" forName="Parent4" refType="w" fact="0.8057"/>
              <dgm:constr type="t" for="ch" forName="Parent4" refType="h" fact="0.2022"/>
              <dgm:constr type="w" for="ch" forName="Parent4" refType="w" fact="0.1555"/>
              <dgm:constr type="h" for="ch" forName="Parent4" refType="h" fact="0.3799"/>
              <dgm:constr type="l" for="ch" forName="Parent3" refType="w" fact="0.5647"/>
              <dgm:constr type="t" for="ch" forName="Parent3" refType="h" fact="0.2022"/>
              <dgm:constr type="w" for="ch" forName="Parent3" refType="w" fact="0.1555"/>
              <dgm:constr type="h" for="ch" forName="Parent3" refType="h" fact="0.3799"/>
              <dgm:constr type="l" for="ch" forName="Parent2" refType="w" fact="0.3237"/>
              <dgm:constr type="t" for="ch" forName="Parent2" refType="h" fact="0.2022"/>
              <dgm:constr type="w" for="ch" forName="Parent2" refType="w" fact="0.1555"/>
              <dgm:constr type="h" for="ch" forName="Parent2" refType="h" fact="0.3799"/>
              <dgm:constr type="l" for="ch" forName="Parent1" refType="w" fact="0.0827"/>
              <dgm:constr type="t" for="ch" forName="Parent1" refType="h" fact="0.2022"/>
              <dgm:constr type="w" for="ch" forName="Parent1" refType="w" fact="0.1555"/>
              <dgm:constr type="h" for="ch" forName="Parent1" refType="h" fact="0.3799"/>
              <dgm:constr type="l" for="ch" forName="Accent4" refType="w" fact="0.7668"/>
              <dgm:constr type="t" for="ch" forName="Accent4" refType="h" fact="0.1072"/>
              <dgm:constr type="w" for="ch" forName="Accent4" refType="w" fact="0.2332"/>
              <dgm:constr type="h" for="ch" forName="Accent4" refType="h" fact="0.5699"/>
              <dgm:constr type="l" for="ch" forName="ParentBackground4" refType="w" fact="0.7746"/>
              <dgm:constr type="t" for="ch" forName="ParentBackground4" refType="h" fact="0.1262"/>
              <dgm:constr type="w" for="ch" forName="ParentBackground4" refType="w" fact="0.2177"/>
              <dgm:constr type="h" for="ch" forName="ParentBackground4" refType="h" fact="0.5319"/>
              <dgm:constr type="l" for="ch" forName="Child4" refType="w" fact="0.7746"/>
              <dgm:constr type="t" for="ch" forName="Child4" refType="h" fact="0.6876"/>
              <dgm:constr type="w" for="ch" forName="Child4" refType="w" fact="0.2177"/>
              <dgm:constr type="h" for="ch" forName="Child4" refType="h" fact="0.3124"/>
              <dgm:constr type="l" for="ch" forName="Accent3" refType="w" fact="0.4765"/>
              <dgm:constr type="t" for="ch" forName="Accent3" refType="h" fact="-0.0109"/>
              <dgm:constr type="w" for="ch" forName="Accent3" refType="w" fact="0.3298"/>
              <dgm:constr type="h" for="ch" forName="Accent3" refType="h" fact="0.806"/>
              <dgm:constr type="l" for="ch" forName="ParentBackground3" refType="w" fact="0.5336"/>
              <dgm:constr type="t" for="ch" forName="ParentBackground3" refType="h" fact="0.1262"/>
              <dgm:constr type="w" for="ch" forName="ParentBackground3" refType="w" fact="0.2177"/>
              <dgm:constr type="h" for="ch" forName="ParentBackground3" refType="h" fact="0.5319"/>
              <dgm:constr type="l" for="ch" forName="Child3" refType="w" fact="0.5336"/>
              <dgm:constr type="t" for="ch" forName="Child3" refType="h" fact="0.6876"/>
              <dgm:constr type="w" for="ch" forName="Child3" refType="w" fact="0.2177"/>
              <dgm:constr type="h" for="ch" forName="Child3" refType="h" fact="0.3124"/>
              <dgm:constr type="l" for="ch" forName="Accent2" refType="w" fact="0.2365"/>
              <dgm:constr type="t" for="ch" forName="Accent2" refType="h" fact="-0.0109"/>
              <dgm:constr type="w" for="ch" forName="Accent2" refType="w" fact="0.3298"/>
              <dgm:constr type="h" for="ch" forName="Accent2" refType="h" fact="0.806"/>
              <dgm:constr type="l" for="ch" forName="ParentBackground2" refType="w" fact="0.2926"/>
              <dgm:constr type="t" for="ch" forName="ParentBackground2" refType="h" fact="0.1262"/>
              <dgm:constr type="w" for="ch" forName="ParentBackground2" refType="w" fact="0.2177"/>
              <dgm:constr type="h" for="ch" forName="ParentBackground2" refType="h" fact="0.5319"/>
              <dgm:constr type="l" for="ch" forName="Child2" refType="w" fact="0.2926"/>
              <dgm:constr type="t" for="ch" forName="Child2" refType="h" fact="0.6876"/>
              <dgm:constr type="w" for="ch" forName="Child2" refType="w" fact="0.2177"/>
              <dgm:constr type="h" for="ch" forName="Child2" refType="h" fact="0.3124"/>
              <dgm:constr type="l" for="ch" forName="Accent1" refType="w" fact="-0.0045"/>
              <dgm:constr type="t" for="ch" forName="Accent1" refType="h" fact="-0.0109"/>
              <dgm:constr type="w" for="ch" forName="Accent1" refType="w" fact="0.3298"/>
              <dgm:constr type="h" for="ch" forName="Accent1" refType="h" fact="0.806"/>
              <dgm:constr type="l" for="ch" forName="ParentBackground1" refType="w" fact="0.0516"/>
              <dgm:constr type="t" for="ch" forName="ParentBackground1" refType="h" fact="0.1262"/>
              <dgm:constr type="w" for="ch" forName="ParentBackground1" refType="w" fact="0.2177"/>
              <dgm:constr type="h" for="ch" forName="ParentBackground1" refType="h" fact="0.5319"/>
              <dgm:constr type="l" for="ch" forName="Child1" refType="w" fact="0.0516"/>
              <dgm:constr type="t" for="ch" forName="Child1" refType="h" fact="0.6876"/>
              <dgm:constr type="w" for="ch" forName="Child1" refType="w" fact="0.2177"/>
              <dgm:constr type="h" for="ch" forName="Child1" refType="h" fact="0.3124"/>
            </dgm:constrLst>
          </dgm:if>
          <dgm:if name="Name8"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l" for="ch" forName="Parent5" refType="w" fact="0.8434"/>
              <dgm:constr type="t" for="ch" forName="Parent5" refType="h" fact="0.2022"/>
              <dgm:constr type="w" for="ch" forName="Parent5" refType="w" fact="0.1253"/>
              <dgm:constr type="h" for="ch" forName="Parent5" refType="h" fact="0.3799"/>
              <dgm:constr type="l" for="ch" forName="Parent4" refType="w" fact="0.6492"/>
              <dgm:constr type="t" for="ch" forName="Parent4" refType="h" fact="0.2022"/>
              <dgm:constr type="w" for="ch" forName="Parent4" refType="w" fact="0.1253"/>
              <dgm:constr type="h" for="ch" forName="Parent4" refType="h" fact="0.3799"/>
              <dgm:constr type="l" for="ch" forName="Parent3" refType="w" fact="0.455"/>
              <dgm:constr type="t" for="ch" forName="Parent3" refType="h" fact="0.2022"/>
              <dgm:constr type="w" for="ch" forName="Parent3" refType="w" fact="0.1253"/>
              <dgm:constr type="h" for="ch" forName="Parent3" refType="h" fact="0.3799"/>
              <dgm:constr type="l" for="ch" forName="Parent2" refType="w" fact="0.2609"/>
              <dgm:constr type="t" for="ch" forName="Parent2" refType="h" fact="0.2022"/>
              <dgm:constr type="w" for="ch" forName="Parent2" refType="w" fact="0.1253"/>
              <dgm:constr type="h" for="ch" forName="Parent2" refType="h" fact="0.3799"/>
              <dgm:constr type="l" for="ch" forName="Parent1" refType="w" fact="0.0667"/>
              <dgm:constr type="t" for="ch" forName="Parent1" refType="h" fact="0.2022"/>
              <dgm:constr type="w" for="ch" forName="Parent1" refType="w" fact="0.1253"/>
              <dgm:constr type="h" for="ch" forName="Parent1" refType="h" fact="0.3799"/>
              <dgm:constr type="l" for="ch" forName="Accent5" refType="w" fact="0.8121"/>
              <dgm:constr type="t" for="ch" forName="Accent5" refType="h" fact="0.1072"/>
              <dgm:constr type="w" for="ch" forName="Accent5" refType="w" fact="0.1879"/>
              <dgm:constr type="h" for="ch" forName="Accent5" refType="h" fact="0.5699"/>
              <dgm:constr type="l" for="ch" forName="ParentBackground5" refType="w" fact="0.8183"/>
              <dgm:constr type="t" for="ch" forName="ParentBackground5" refType="h" fact="0.1262"/>
              <dgm:constr type="w" for="ch" forName="ParentBackground5" refType="w" fact="0.1754"/>
              <dgm:constr type="h" for="ch" forName="ParentBackground5" refType="h" fact="0.5319"/>
              <dgm:constr type="l" for="ch" forName="Child5" refType="w" fact="0.8183"/>
              <dgm:constr type="t" for="ch" forName="Child5" refType="h" fact="0.6876"/>
              <dgm:constr type="w" for="ch" forName="Child5" refType="w" fact="0.1754"/>
              <dgm:constr type="h" for="ch" forName="Child5" refType="h" fact="0.3124"/>
              <dgm:constr type="l" for="ch" forName="Accent4" refType="w" fact="0.5789"/>
              <dgm:constr type="t" for="ch" forName="Accent4" refType="h" fact="-0.0109"/>
              <dgm:constr type="w" for="ch" forName="Accent4" refType="w" fact="0.2657"/>
              <dgm:constr type="h" for="ch" forName="Accent4" refType="h" fact="0.806"/>
              <dgm:constr type="l" for="ch" forName="ParentBackground4" refType="w" fact="0.6242"/>
              <dgm:constr type="t" for="ch" forName="ParentBackground4" refType="h" fact="0.1262"/>
              <dgm:constr type="w" for="ch" forName="ParentBackground4" refType="w" fact="0.1754"/>
              <dgm:constr type="h" for="ch" forName="ParentBackground4" refType="h" fact="0.5319"/>
              <dgm:constr type="l" for="ch" forName="Child4" refType="w" fact="0.6242"/>
              <dgm:constr type="t" for="ch" forName="Child4" refType="h" fact="0.6876"/>
              <dgm:constr type="w" for="ch" forName="Child4" refType="w" fact="0.1754"/>
              <dgm:constr type="h" for="ch" forName="Child4" refType="h" fact="0.3124"/>
              <dgm:constr type="l" for="ch" forName="Accent3" refType="w" fact="0.3848"/>
              <dgm:constr type="t" for="ch" forName="Accent3" refType="h" fact="-0.0109"/>
              <dgm:constr type="w" for="ch" forName="Accent3" refType="w" fact="0.2657"/>
              <dgm:constr type="h" for="ch" forName="Accent3" refType="h" fact="0.806"/>
              <dgm:constr type="l" for="ch" forName="ParentBackground3" refType="w" fact="0.43"/>
              <dgm:constr type="t" for="ch" forName="ParentBackground3" refType="h" fact="0.1262"/>
              <dgm:constr type="w" for="ch" forName="ParentBackground3" refType="w" fact="0.1754"/>
              <dgm:constr type="h" for="ch" forName="ParentBackground3" refType="h" fact="0.5319"/>
              <dgm:constr type="l" for="ch" forName="Child3" refType="w" fact="0.43"/>
              <dgm:constr type="t" for="ch" forName="Child3" refType="h" fact="0.6876"/>
              <dgm:constr type="w" for="ch" forName="Child3" refType="w" fact="0.1754"/>
              <dgm:constr type="h" for="ch" forName="Child3" refType="h" fact="0.3124"/>
              <dgm:constr type="l" for="ch" forName="Accent2" refType="w" fact="0.1906"/>
              <dgm:constr type="t" for="ch" forName="Accent2" refType="h" fact="-0.0109"/>
              <dgm:constr type="w" for="ch" forName="Accent2" refType="w" fact="0.2657"/>
              <dgm:constr type="h" for="ch" forName="Accent2" refType="h" fact="0.806"/>
              <dgm:constr type="l" for="ch" forName="ParentBackground2" refType="w" fact="0.2358"/>
              <dgm:constr type="t" for="ch" forName="ParentBackground2" refType="h" fact="0.1262"/>
              <dgm:constr type="w" for="ch" forName="ParentBackground2" refType="w" fact="0.1754"/>
              <dgm:constr type="h" for="ch" forName="ParentBackground2" refType="h" fact="0.5319"/>
              <dgm:constr type="l" for="ch" forName="Child2" refType="w" fact="0.2358"/>
              <dgm:constr type="t" for="ch" forName="Child2" refType="h" fact="0.6876"/>
              <dgm:constr type="w" for="ch" forName="Child2" refType="w" fact="0.1754"/>
              <dgm:constr type="h" for="ch" forName="Child2" refType="h" fact="0.3124"/>
              <dgm:constr type="l" for="ch" forName="Accent1" refType="w" fact="-0.0036"/>
              <dgm:constr type="t" for="ch" forName="Accent1" refType="h" fact="-0.0109"/>
              <dgm:constr type="w" for="ch" forName="Accent1" refType="w" fact="0.2657"/>
              <dgm:constr type="h" for="ch" forName="Accent1" refType="h" fact="0.806"/>
              <dgm:constr type="l" for="ch" forName="ParentBackground1" refType="w" fact="0.0416"/>
              <dgm:constr type="t" for="ch" forName="ParentBackground1" refType="h" fact="0.1262"/>
              <dgm:constr type="w" for="ch" forName="ParentBackground1" refType="w" fact="0.1754"/>
              <dgm:constr type="h" for="ch" forName="ParentBackground1" refType="h" fact="0.5319"/>
              <dgm:constr type="l" for="ch" forName="Child1" refType="w" fact="0.0416"/>
              <dgm:constr type="t" for="ch" forName="Child1" refType="h" fact="0.6876"/>
              <dgm:constr type="w" for="ch" forName="Child1" refType="w" fact="0.1754"/>
              <dgm:constr type="h" for="ch" forName="Child1" refType="h" fact="0.3124"/>
            </dgm:constrLst>
          </dgm:if>
          <dgm:if name="Name9"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l" for="ch" forName="Parent6" refType="w" fact="0.8689"/>
              <dgm:constr type="t" for="ch" forName="Parent6" refType="h" fact="0.2022"/>
              <dgm:constr type="w" for="ch" forName="Parent6" refType="w" fact="0.1049"/>
              <dgm:constr type="h" for="ch" forName="Parent6" refType="h" fact="0.3799"/>
              <dgm:constr type="l" for="ch" forName="Parent5" refType="w" fact="0.7063"/>
              <dgm:constr type="t" for="ch" forName="Parent5" refType="h" fact="0.2022"/>
              <dgm:constr type="w" for="ch" forName="Parent5" refType="w" fact="0.1049"/>
              <dgm:constr type="h" for="ch" forName="Parent5" refType="h" fact="0.3799"/>
              <dgm:constr type="l" for="ch" forName="Parent4" refType="w" fact="0.5437"/>
              <dgm:constr type="t" for="ch" forName="Parent4" refType="h" fact="0.2022"/>
              <dgm:constr type="w" for="ch" forName="Parent4" refType="w" fact="0.1049"/>
              <dgm:constr type="h" for="ch" forName="Parent4" refType="h" fact="0.3799"/>
              <dgm:constr type="l" for="ch" forName="Parent3" refType="w" fact="0.381"/>
              <dgm:constr type="t" for="ch" forName="Parent3" refType="h" fact="0.2022"/>
              <dgm:constr type="w" for="ch" forName="Parent3" refType="w" fact="0.1049"/>
              <dgm:constr type="h" for="ch" forName="Parent3" refType="h" fact="0.3799"/>
              <dgm:constr type="l" for="ch" forName="Parent2" refType="w" fact="0.2184"/>
              <dgm:constr type="t" for="ch" forName="Parent2" refType="h" fact="0.2022"/>
              <dgm:constr type="w" for="ch" forName="Parent2" refType="w" fact="0.1049"/>
              <dgm:constr type="h" for="ch" forName="Parent2" refType="h" fact="0.3799"/>
              <dgm:constr type="l" for="ch" forName="Parent1" refType="w" fact="0.0558"/>
              <dgm:constr type="t" for="ch" forName="Parent1" refType="h" fact="0.2022"/>
              <dgm:constr type="w" for="ch" forName="Parent1" refType="w" fact="0.1049"/>
              <dgm:constr type="h" for="ch" forName="Parent1" refType="h" fact="0.3799"/>
              <dgm:constr type="l" for="ch" forName="Accent6" refType="w" fact="0.8426"/>
              <dgm:constr type="t" for="ch" forName="Accent6" refType="h" fact="0.1072"/>
              <dgm:constr type="w" for="ch" forName="Accent6" refType="w" fact="0.1574"/>
              <dgm:constr type="h" for="ch" forName="Accent6" refType="h" fact="0.5699"/>
              <dgm:constr type="l" for="ch" forName="ParentBackground6" refType="w" fact="0.8479"/>
              <dgm:constr type="t" for="ch" forName="ParentBackground6" refType="h" fact="0.1262"/>
              <dgm:constr type="w" for="ch" forName="ParentBackground6" refType="w" fact="0.1469"/>
              <dgm:constr type="h" for="ch" forName="ParentBackground6" refType="h" fact="0.5319"/>
              <dgm:constr type="l" for="ch" forName="Child6" refType="w" fact="0.8479"/>
              <dgm:constr type="t" for="ch" forName="Child6" refType="h" fact="0.6876"/>
              <dgm:constr type="w" for="ch" forName="Child6" refType="w" fact="0.1469"/>
              <dgm:constr type="h" for="ch" forName="Child6" refType="h" fact="0.3124"/>
              <dgm:constr type="l" for="ch" forName="Accent5" refType="w" fact="0.6474"/>
              <dgm:constr type="t" for="ch" forName="Accent5" refType="h" fact="-0.0109"/>
              <dgm:constr type="w" for="ch" forName="Accent5" refType="w" fact="0.2226"/>
              <dgm:constr type="h" for="ch" forName="Accent5" refType="h" fact="0.806"/>
              <dgm:constr type="l" for="ch" forName="ParentBackground5" refType="w" fact="0.6853"/>
              <dgm:constr type="t" for="ch" forName="ParentBackground5" refType="h" fact="0.1262"/>
              <dgm:constr type="w" for="ch" forName="ParentBackground5" refType="w" fact="0.1469"/>
              <dgm:constr type="h" for="ch" forName="ParentBackground5" refType="h" fact="0.5319"/>
              <dgm:constr type="l" for="ch" forName="Child5" refType="w" fact="0.6853"/>
              <dgm:constr type="t" for="ch" forName="Child5" refType="h" fact="0.6876"/>
              <dgm:constr type="w" for="ch" forName="Child5" refType="w" fact="0.1469"/>
              <dgm:constr type="h" for="ch" forName="Child5" refType="h" fact="0.3124"/>
              <dgm:constr type="l" for="ch" forName="Accent4" refType="w" fact="0.4848"/>
              <dgm:constr type="t" for="ch" forName="Accent4" refType="h" fact="-0.0109"/>
              <dgm:constr type="w" for="ch" forName="Accent4" refType="w" fact="0.2226"/>
              <dgm:constr type="h" for="ch" forName="Accent4" refType="h" fact="0.806"/>
              <dgm:constr type="l" for="ch" forName="ParentBackground4" refType="w" fact="0.5227"/>
              <dgm:constr type="t" for="ch" forName="ParentBackground4" refType="h" fact="0.1262"/>
              <dgm:constr type="w" for="ch" forName="ParentBackground4" refType="w" fact="0.1469"/>
              <dgm:constr type="h" for="ch" forName="ParentBackground4" refType="h" fact="0.5319"/>
              <dgm:constr type="l" for="ch" forName="Child4" refType="w" fact="0.5227"/>
              <dgm:constr type="t" for="ch" forName="Child4" refType="h" fact="0.6876"/>
              <dgm:constr type="w" for="ch" forName="Child4" refType="w" fact="0.1469"/>
              <dgm:constr type="h" for="ch" forName="Child4" refType="h" fact="0.3124"/>
              <dgm:constr type="l" for="ch" forName="Accent3" refType="w" fact="0.3222"/>
              <dgm:constr type="t" for="ch" forName="Accent3" refType="h" fact="-0.0109"/>
              <dgm:constr type="w" for="ch" forName="Accent3" refType="w" fact="0.2226"/>
              <dgm:constr type="h" for="ch" forName="Accent3" refType="h" fact="0.806"/>
              <dgm:constr type="l" for="ch" forName="ParentBackground3" refType="w" fact="0.3601"/>
              <dgm:constr type="t" for="ch" forName="ParentBackground3" refType="h" fact="0.1262"/>
              <dgm:constr type="w" for="ch" forName="ParentBackground3" refType="w" fact="0.1469"/>
              <dgm:constr type="h" for="ch" forName="ParentBackground3" refType="h" fact="0.5319"/>
              <dgm:constr type="l" for="ch" forName="Child3" refType="w" fact="0.3601"/>
              <dgm:constr type="t" for="ch" forName="Child3" refType="h" fact="0.6876"/>
              <dgm:constr type="w" for="ch" forName="Child3" refType="w" fact="0.1469"/>
              <dgm:constr type="h" for="ch" forName="Child3" refType="h" fact="0.3124"/>
              <dgm:constr type="l" for="ch" forName="Accent2" refType="w" fact="0.1596"/>
              <dgm:constr type="t" for="ch" forName="Accent2" refType="h" fact="-0.0109"/>
              <dgm:constr type="w" for="ch" forName="Accent2" refType="w" fact="0.2226"/>
              <dgm:constr type="h" for="ch" forName="Accent2" refType="h" fact="0.806"/>
              <dgm:constr type="l" for="ch" forName="ParentBackground2" refType="w" fact="0.1975"/>
              <dgm:constr type="t" for="ch" forName="ParentBackground2" refType="h" fact="0.1262"/>
              <dgm:constr type="w" for="ch" forName="ParentBackground2" refType="w" fact="0.1469"/>
              <dgm:constr type="h" for="ch" forName="ParentBackground2" refType="h" fact="0.5319"/>
              <dgm:constr type="l" for="ch" forName="Child2" refType="w" fact="0.1975"/>
              <dgm:constr type="t" for="ch" forName="Child2" refType="h" fact="0.6876"/>
              <dgm:constr type="w" for="ch" forName="Child2" refType="w" fact="0.1469"/>
              <dgm:constr type="h" for="ch" forName="Child2" refType="h" fact="0.3124"/>
              <dgm:constr type="l" for="ch" forName="Accent1" refType="w" fact="-0.003"/>
              <dgm:constr type="t" for="ch" forName="Accent1" refType="h" fact="-0.0109"/>
              <dgm:constr type="w" for="ch" forName="Accent1" refType="w" fact="0.2226"/>
              <dgm:constr type="h" for="ch" forName="Accent1" refType="h" fact="0.806"/>
              <dgm:constr type="l" for="ch" forName="ParentBackground1" refType="w" fact="0.0348"/>
              <dgm:constr type="t" for="ch" forName="ParentBackground1" refType="h" fact="0.1262"/>
              <dgm:constr type="w" for="ch" forName="ParentBackground1" refType="w" fact="0.1469"/>
              <dgm:constr type="h" for="ch" forName="ParentBackground1" refType="h" fact="0.5319"/>
              <dgm:constr type="l" for="ch" forName="Child1" refType="w" fact="0.0348"/>
              <dgm:constr type="t" for="ch" forName="Child1" refType="h" fact="0.6876"/>
              <dgm:constr type="w" for="ch" forName="Child1" refType="w" fact="0.1469"/>
              <dgm:constr type="h" for="ch" forName="Child1" refType="h" fact="0.3124"/>
            </dgm:constrLst>
          </dgm:if>
          <dgm:if name="Name10"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l" for="ch" forName="Parent7" refType="w" fact="0.8872"/>
              <dgm:constr type="t" for="ch" forName="Parent7" refType="h" fact="0.2022"/>
              <dgm:constr type="w" for="ch" forName="Parent7" refType="w" fact="0.0902"/>
              <dgm:constr type="h" for="ch" forName="Parent7" refType="h" fact="0.3799"/>
              <dgm:constr type="l" for="ch" forName="Parent6" refType="w" fact="0.7473"/>
              <dgm:constr type="t" for="ch" forName="Parent6" refType="h" fact="0.2022"/>
              <dgm:constr type="w" for="ch" forName="Parent6" refType="w" fact="0.0902"/>
              <dgm:constr type="h" for="ch" forName="Parent6" refType="h" fact="0.3799"/>
              <dgm:constr type="l" for="ch" forName="Parent5" refType="w" fact="0.6075"/>
              <dgm:constr type="t" for="ch" forName="Parent5" refType="h" fact="0.2022"/>
              <dgm:constr type="w" for="ch" forName="Parent5" refType="w" fact="0.0902"/>
              <dgm:constr type="h" for="ch" forName="Parent5" refType="h" fact="0.3799"/>
              <dgm:constr type="l" for="ch" forName="Parent4" refType="w" fact="0.4676"/>
              <dgm:constr type="t" for="ch" forName="Parent4" refType="h" fact="0.2022"/>
              <dgm:constr type="w" for="ch" forName="Parent4" refType="w" fact="0.0902"/>
              <dgm:constr type="h" for="ch" forName="Parent4" refType="h" fact="0.3799"/>
              <dgm:constr type="l" for="ch" forName="Parent3" refType="w" fact="0.3277"/>
              <dgm:constr type="t" for="ch" forName="Parent3" refType="h" fact="0.2022"/>
              <dgm:constr type="w" for="ch" forName="Parent3" refType="w" fact="0.0902"/>
              <dgm:constr type="h" for="ch" forName="Parent3" refType="h" fact="0.3799"/>
              <dgm:constr type="l" for="ch" forName="Parent2" refType="w" fact="0.1879"/>
              <dgm:constr type="t" for="ch" forName="Parent2" refType="h" fact="0.2022"/>
              <dgm:constr type="w" for="ch" forName="Parent2" refType="w" fact="0.0902"/>
              <dgm:constr type="h" for="ch" forName="Parent2" refType="h" fact="0.3799"/>
              <dgm:constr type="l" for="ch" forName="Parent1" refType="w" fact="0.048"/>
              <dgm:constr type="t" for="ch" forName="Parent1" refType="h" fact="0.2022"/>
              <dgm:constr type="w" for="ch" forName="Parent1" refType="w" fact="0.0902"/>
              <dgm:constr type="h" for="ch" forName="Parent1" refType="h" fact="0.3799"/>
              <dgm:constr type="l" for="ch" forName="Accent7" refType="w" fact="0.8646"/>
              <dgm:constr type="t" for="ch" forName="Accent7" refType="h" fact="0.1072"/>
              <dgm:constr type="w" for="ch" forName="Accent7" refType="w" fact="0.1354"/>
              <dgm:constr type="h" for="ch" forName="Accent7" refType="h" fact="0.5699"/>
              <dgm:constr type="l" for="ch" forName="ParentBackground7" refType="w" fact="0.8692"/>
              <dgm:constr type="t" for="ch" forName="ParentBackground7" refType="h" fact="0.1262"/>
              <dgm:constr type="w" for="ch" forName="ParentBackground7" refType="w" fact="0.1263"/>
              <dgm:constr type="h" for="ch" forName="ParentBackground7" refType="h" fact="0.5319"/>
              <dgm:constr type="l" for="ch" forName="Child7" refType="w" fact="0.8692"/>
              <dgm:constr type="t" for="ch" forName="Child7" refType="h" fact="0.6876"/>
              <dgm:constr type="w" for="ch" forName="Child7" refType="w" fact="0.1263"/>
              <dgm:constr type="h" for="ch" forName="Child7" refType="h" fact="0.3124"/>
              <dgm:constr type="l" for="ch" forName="Accent6" refType="w" fact="0.6967"/>
              <dgm:constr type="t" for="ch" forName="Accent6" refType="h" fact="-0.0109"/>
              <dgm:constr type="w" for="ch" forName="Accent6" refType="w" fact="0.1915"/>
              <dgm:constr type="h" for="ch" forName="Accent6" refType="h" fact="0.806"/>
              <dgm:constr type="l" for="ch" forName="ParentBackground6" refType="w" fact="0.7293"/>
              <dgm:constr type="t" for="ch" forName="ParentBackground6" refType="h" fact="0.1262"/>
              <dgm:constr type="w" for="ch" forName="ParentBackground6" refType="w" fact="0.1263"/>
              <dgm:constr type="h" for="ch" forName="ParentBackground6" refType="h" fact="0.5319"/>
              <dgm:constr type="l" for="ch" forName="Child6" refType="w" fact="0.7293"/>
              <dgm:constr type="t" for="ch" forName="Child6" refType="h" fact="0.6876"/>
              <dgm:constr type="w" for="ch" forName="Child6" refType="w" fact="0.1263"/>
              <dgm:constr type="h" for="ch" forName="Child6" refType="h" fact="0.3124"/>
              <dgm:constr type="l" for="ch" forName="Accent5" refType="w" fact="0.5569"/>
              <dgm:constr type="t" for="ch" forName="Accent5" refType="h" fact="-0.0109"/>
              <dgm:constr type="w" for="ch" forName="Accent5" refType="w" fact="0.1915"/>
              <dgm:constr type="h" for="ch" forName="Accent5" refType="h" fact="0.806"/>
              <dgm:constr type="l" for="ch" forName="ParentBackground5" refType="w" fact="0.5894"/>
              <dgm:constr type="t" for="ch" forName="ParentBackground5" refType="h" fact="0.1262"/>
              <dgm:constr type="w" for="ch" forName="ParentBackground5" refType="w" fact="0.1263"/>
              <dgm:constr type="h" for="ch" forName="ParentBackground5" refType="h" fact="0.5319"/>
              <dgm:constr type="l" for="ch" forName="Child5" refType="w" fact="0.5894"/>
              <dgm:constr type="t" for="ch" forName="Child5" refType="h" fact="0.6876"/>
              <dgm:constr type="w" for="ch" forName="Child5" refType="w" fact="0.1263"/>
              <dgm:constr type="h" for="ch" forName="Child5" refType="h" fact="0.3124"/>
              <dgm:constr type="l" for="ch" forName="Accent4" refType="w" fact="0.417"/>
              <dgm:constr type="t" for="ch" forName="Accent4" refType="h" fact="-0.0109"/>
              <dgm:constr type="w" for="ch" forName="Accent4" refType="w" fact="0.1915"/>
              <dgm:constr type="h" for="ch" forName="Accent4" refType="h" fact="0.806"/>
              <dgm:constr type="l" for="ch" forName="ParentBackground4" refType="w" fact="0.4496"/>
              <dgm:constr type="t" for="ch" forName="ParentBackground4" refType="h" fact="0.1262"/>
              <dgm:constr type="w" for="ch" forName="ParentBackground4" refType="w" fact="0.1263"/>
              <dgm:constr type="h" for="ch" forName="ParentBackground4" refType="h" fact="0.5319"/>
              <dgm:constr type="l" for="ch" forName="Child4" refType="w" fact="0.4496"/>
              <dgm:constr type="t" for="ch" forName="Child4" refType="h" fact="0.6876"/>
              <dgm:constr type="w" for="ch" forName="Child4" refType="w" fact="0.1263"/>
              <dgm:constr type="h" for="ch" forName="Child4" refType="h" fact="0.3124"/>
              <dgm:constr type="l" for="ch" forName="Accent3" refType="w" fact="0.2771"/>
              <dgm:constr type="t" for="ch" forName="Accent3" refType="h" fact="-0.0109"/>
              <dgm:constr type="w" for="ch" forName="Accent3" refType="w" fact="0.1915"/>
              <dgm:constr type="h" for="ch" forName="Accent3" refType="h" fact="0.806"/>
              <dgm:constr type="l" for="ch" forName="ParentBackground3" refType="w" fact="0.3097"/>
              <dgm:constr type="t" for="ch" forName="ParentBackground3" refType="h" fact="0.1262"/>
              <dgm:constr type="w" for="ch" forName="ParentBackground3" refType="w" fact="0.1263"/>
              <dgm:constr type="h" for="ch" forName="ParentBackground3" refType="h" fact="0.5319"/>
              <dgm:constr type="l" for="ch" forName="Child3" refType="w" fact="0.3097"/>
              <dgm:constr type="t" for="ch" forName="Child3" refType="h" fact="0.6876"/>
              <dgm:constr type="w" for="ch" forName="Child3" refType="w" fact="0.1263"/>
              <dgm:constr type="h" for="ch" forName="Child3" refType="h" fact="0.3124"/>
              <dgm:constr type="l" for="ch" forName="Accent2" refType="w" fact="0.1373"/>
              <dgm:constr type="t" for="ch" forName="Accent2" refType="h" fact="-0.0109"/>
              <dgm:constr type="w" for="ch" forName="Accent2" refType="w" fact="0.1915"/>
              <dgm:constr type="h" for="ch" forName="Accent2" refType="h" fact="0.806"/>
              <dgm:constr type="l" for="ch" forName="ParentBackground2" refType="w" fact="0.1698"/>
              <dgm:constr type="t" for="ch" forName="ParentBackground2" refType="h" fact="0.1262"/>
              <dgm:constr type="w" for="ch" forName="ParentBackground2" refType="w" fact="0.1263"/>
              <dgm:constr type="h" for="ch" forName="ParentBackground2" refType="h" fact="0.5319"/>
              <dgm:constr type="l" for="ch" forName="Child2" refType="w" fact="0.1698"/>
              <dgm:constr type="t" for="ch" forName="Child2" refType="h" fact="0.6876"/>
              <dgm:constr type="w" for="ch" forName="Child2" refType="w" fact="0.1263"/>
              <dgm:constr type="h" for="ch" forName="Child2" refType="h" fact="0.3124"/>
              <dgm:constr type="l" for="ch" forName="Accent1" refType="w" fact="-0.0026"/>
              <dgm:constr type="t" for="ch" forName="Accent1" refType="h" fact="-0.0109"/>
              <dgm:constr type="w" for="ch" forName="Accent1" refType="w" fact="0.1915"/>
              <dgm:constr type="h" for="ch" forName="Accent1" refType="h" fact="0.806"/>
              <dgm:constr type="l" for="ch" forName="ParentBackground1" refType="w" fact="0.03"/>
              <dgm:constr type="t" for="ch" forName="ParentBackground1" refType="h" fact="0.1262"/>
              <dgm:constr type="w" for="ch" forName="ParentBackground1" refType="w" fact="0.1263"/>
              <dgm:constr type="h" for="ch" forName="ParentBackground1" refType="h" fact="0.5319"/>
              <dgm:constr type="l" for="ch" forName="Child1" refType="w" fact="0.03"/>
              <dgm:constr type="t" for="ch" forName="Child1" refType="h" fact="0.6876"/>
              <dgm:constr type="w" for="ch" forName="Child1" refType="w" fact="0.1263"/>
              <dgm:constr type="h" for="ch" forName="Child1" refType="h" fact="0.3124"/>
            </dgm:constrLst>
          </dgm:if>
          <dgm:if name="Name11"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l" for="ch" forName="Parent8" refType="w" fact="0.901"/>
              <dgm:constr type="t" for="ch" forName="Parent8" refType="h" fact="0.2022"/>
              <dgm:constr type="w" for="ch" forName="Parent8" refType="w" fact="0.0792"/>
              <dgm:constr type="h" for="ch" forName="Parent8" refType="h" fact="0.3799"/>
              <dgm:constr type="l" for="ch" forName="Parent7" refType="w" fact="0.7783"/>
              <dgm:constr type="t" for="ch" forName="Parent7" refType="h" fact="0.2022"/>
              <dgm:constr type="w" for="ch" forName="Parent7" refType="w" fact="0.0792"/>
              <dgm:constr type="h" for="ch" forName="Parent7" refType="h" fact="0.3799"/>
              <dgm:constr type="l" for="ch" forName="Parent6" refType="w" fact="0.6556"/>
              <dgm:constr type="t" for="ch" forName="Parent6" refType="h" fact="0.2022"/>
              <dgm:constr type="w" for="ch" forName="Parent6" refType="w" fact="0.0792"/>
              <dgm:constr type="h" for="ch" forName="Parent6" refType="h" fact="0.3799"/>
              <dgm:constr type="l" for="ch" forName="Parent5" refType="w" fact="0.5329"/>
              <dgm:constr type="t" for="ch" forName="Parent5" refType="h" fact="0.2022"/>
              <dgm:constr type="w" for="ch" forName="Parent5" refType="w" fact="0.0792"/>
              <dgm:constr type="h" for="ch" forName="Parent5" refType="h" fact="0.3799"/>
              <dgm:constr type="l" for="ch" forName="Parent4" refType="w" fact="0.4102"/>
              <dgm:constr type="t" for="ch" forName="Parent4" refType="h" fact="0.2022"/>
              <dgm:constr type="w" for="ch" forName="Parent4" refType="w" fact="0.0792"/>
              <dgm:constr type="h" for="ch" forName="Parent4" refType="h" fact="0.3799"/>
              <dgm:constr type="l" for="ch" forName="Parent3" refType="w" fact="0.2875"/>
              <dgm:constr type="t" for="ch" forName="Parent3" refType="h" fact="0.2022"/>
              <dgm:constr type="w" for="ch" forName="Parent3" refType="w" fact="0.0792"/>
              <dgm:constr type="h" for="ch" forName="Parent3" refType="h" fact="0.3799"/>
              <dgm:constr type="l" for="ch" forName="Parent2" refType="w" fact="0.1648"/>
              <dgm:constr type="t" for="ch" forName="Parent2" refType="h" fact="0.2022"/>
              <dgm:constr type="w" for="ch" forName="Parent2" refType="w" fact="0.0792"/>
              <dgm:constr type="h" for="ch" forName="Parent2" refType="h" fact="0.3799"/>
              <dgm:constr type="l" for="ch" forName="Parent1" refType="w" fact="0.0421"/>
              <dgm:constr type="t" for="ch" forName="Parent1" refType="h" fact="0.2022"/>
              <dgm:constr type="w" for="ch" forName="Parent1" refType="w" fact="0.0792"/>
              <dgm:constr type="h" for="ch" forName="Parent1" refType="h" fact="0.3799"/>
              <dgm:constr type="l" for="ch" forName="Accent8" refType="w" fact="0.8813"/>
              <dgm:constr type="t" for="ch" forName="Accent8" refType="h" fact="0.1072"/>
              <dgm:constr type="w" for="ch" forName="Accent8" refType="w" fact="0.1187"/>
              <dgm:constr type="h" for="ch" forName="Accent8" refType="h" fact="0.5699"/>
              <dgm:constr type="l" for="ch" forName="ParentBackground8" refType="w" fact="0.8852"/>
              <dgm:constr type="t" for="ch" forName="ParentBackground8" refType="h" fact="0.1262"/>
              <dgm:constr type="w" for="ch" forName="ParentBackground8" refType="w" fact="0.1108"/>
              <dgm:constr type="h" for="ch" forName="ParentBackground8" refType="h" fact="0.5319"/>
              <dgm:constr type="l" for="ch" forName="Child8" refType="w" fact="0.8852"/>
              <dgm:constr type="t" for="ch" forName="Child8" refType="h" fact="0.6876"/>
              <dgm:constr type="w" for="ch" forName="Child8" refType="w" fact="0.1108"/>
              <dgm:constr type="h" for="ch" forName="Child8" refType="h" fact="0.3124"/>
              <dgm:constr type="l" for="ch" forName="Accent7" refType="w" fact="0.7339"/>
              <dgm:constr type="t" for="ch" forName="Accent7" refType="h" fact="-0.0109"/>
              <dgm:constr type="w" for="ch" forName="Accent7" refType="w" fact="0.1679"/>
              <dgm:constr type="h" for="ch" forName="Accent7" refType="h" fact="0.806"/>
              <dgm:constr type="l" for="ch" forName="ParentBackground7" refType="w" fact="0.7625"/>
              <dgm:constr type="t" for="ch" forName="ParentBackground7" refType="h" fact="0.1262"/>
              <dgm:constr type="w" for="ch" forName="ParentBackground7" refType="w" fact="0.1108"/>
              <dgm:constr type="h" for="ch" forName="ParentBackground7" refType="h" fact="0.5319"/>
              <dgm:constr type="l" for="ch" forName="Child7" refType="w" fact="0.7625"/>
              <dgm:constr type="t" for="ch" forName="Child7" refType="h" fact="0.6876"/>
              <dgm:constr type="w" for="ch" forName="Child7" refType="w" fact="0.1108"/>
              <dgm:constr type="h" for="ch" forName="Child7" refType="h" fact="0.3124"/>
              <dgm:constr type="l" for="ch" forName="Accent6" refType="w" fact="0.6112"/>
              <dgm:constr type="t" for="ch" forName="Accent6" refType="h" fact="-0.0109"/>
              <dgm:constr type="w" for="ch" forName="Accent6" refType="w" fact="0.1679"/>
              <dgm:constr type="h" for="ch" forName="Accent6" refType="h" fact="0.806"/>
              <dgm:constr type="l" for="ch" forName="ParentBackground6" refType="w" fact="0.6398"/>
              <dgm:constr type="t" for="ch" forName="ParentBackground6" refType="h" fact="0.1262"/>
              <dgm:constr type="w" for="ch" forName="ParentBackground6" refType="w" fact="0.1108"/>
              <dgm:constr type="h" for="ch" forName="ParentBackground6" refType="h" fact="0.5319"/>
              <dgm:constr type="l" for="ch" forName="Child6" refType="w" fact="0.6398"/>
              <dgm:constr type="t" for="ch" forName="Child6" refType="h" fact="0.6876"/>
              <dgm:constr type="w" for="ch" forName="Child6" refType="w" fact="0.1108"/>
              <dgm:constr type="h" for="ch" forName="Child6" refType="h" fact="0.3124"/>
              <dgm:constr type="l" for="ch" forName="Accent5" refType="w" fact="0.4885"/>
              <dgm:constr type="t" for="ch" forName="Accent5" refType="h" fact="-0.0109"/>
              <dgm:constr type="w" for="ch" forName="Accent5" refType="w" fact="0.1679"/>
              <dgm:constr type="h" for="ch" forName="Accent5" refType="h" fact="0.806"/>
              <dgm:constr type="l" for="ch" forName="ParentBackground5" refType="w" fact="0.5171"/>
              <dgm:constr type="t" for="ch" forName="ParentBackground5" refType="h" fact="0.1262"/>
              <dgm:constr type="w" for="ch" forName="ParentBackground5" refType="w" fact="0.1108"/>
              <dgm:constr type="h" for="ch" forName="ParentBackground5" refType="h" fact="0.5319"/>
              <dgm:constr type="l" for="ch" forName="Child5" refType="w" fact="0.5171"/>
              <dgm:constr type="t" for="ch" forName="Child5" refType="h" fact="0.6876"/>
              <dgm:constr type="w" for="ch" forName="Child5" refType="w" fact="0.1108"/>
              <dgm:constr type="h" for="ch" forName="Child5" refType="h" fact="0.3124"/>
              <dgm:constr type="l" for="ch" forName="Accent4" refType="w" fact="0.3658"/>
              <dgm:constr type="t" for="ch" forName="Accent4" refType="h" fact="-0.0109"/>
              <dgm:constr type="w" for="ch" forName="Accent4" refType="w" fact="0.1679"/>
              <dgm:constr type="h" for="ch" forName="Accent4" refType="h" fact="0.806"/>
              <dgm:constr type="l" for="ch" forName="ParentBackground4" refType="w" fact="0.3944"/>
              <dgm:constr type="t" for="ch" forName="ParentBackground4" refType="h" fact="0.1262"/>
              <dgm:constr type="w" for="ch" forName="ParentBackground4" refType="w" fact="0.1108"/>
              <dgm:constr type="h" for="ch" forName="ParentBackground4" refType="h" fact="0.5319"/>
              <dgm:constr type="l" for="ch" forName="Child4" refType="w" fact="0.3944"/>
              <dgm:constr type="t" for="ch" forName="Child4" refType="h" fact="0.6876"/>
              <dgm:constr type="w" for="ch" forName="Child4" refType="w" fact="0.1108"/>
              <dgm:constr type="h" for="ch" forName="Child4" refType="h" fact="0.3124"/>
              <dgm:constr type="l" for="ch" forName="Accent3" refType="w" fact="0.2431"/>
              <dgm:constr type="t" for="ch" forName="Accent3" refType="h" fact="-0.0109"/>
              <dgm:constr type="w" for="ch" forName="Accent3" refType="w" fact="0.1679"/>
              <dgm:constr type="h" for="ch" forName="Accent3" refType="h" fact="0.806"/>
              <dgm:constr type="l" for="ch" forName="ParentBackground3" refType="w" fact="0.2717"/>
              <dgm:constr type="t" for="ch" forName="ParentBackground3" refType="h" fact="0.1262"/>
              <dgm:constr type="w" for="ch" forName="ParentBackground3" refType="w" fact="0.1108"/>
              <dgm:constr type="h" for="ch" forName="ParentBackground3" refType="h" fact="0.5319"/>
              <dgm:constr type="l" for="ch" forName="Child3" refType="w" fact="0.2717"/>
              <dgm:constr type="t" for="ch" forName="Child3" refType="h" fact="0.6876"/>
              <dgm:constr type="w" for="ch" forName="Child3" refType="w" fact="0.1108"/>
              <dgm:constr type="h" for="ch" forName="Child3" refType="h" fact="0.3124"/>
              <dgm:constr type="l" for="ch" forName="Accent2" refType="w" fact="0.1204"/>
              <dgm:constr type="t" for="ch" forName="Accent2" refType="h" fact="-0.0109"/>
              <dgm:constr type="w" for="ch" forName="Accent2" refType="w" fact="0.1679"/>
              <dgm:constr type="h" for="ch" forName="Accent2" refType="h" fact="0.806"/>
              <dgm:constr type="l" for="ch" forName="ParentBackground2" refType="w" fact="0.149"/>
              <dgm:constr type="t" for="ch" forName="ParentBackground2" refType="h" fact="0.1262"/>
              <dgm:constr type="w" for="ch" forName="ParentBackground2" refType="w" fact="0.1108"/>
              <dgm:constr type="h" for="ch" forName="ParentBackground2" refType="h" fact="0.5319"/>
              <dgm:constr type="l" for="ch" forName="Child2" refType="w" fact="0.149"/>
              <dgm:constr type="t" for="ch" forName="Child2" refType="h" fact="0.6876"/>
              <dgm:constr type="w" for="ch" forName="Child2" refType="w" fact="0.1108"/>
              <dgm:constr type="h" for="ch" forName="Child2" refType="h" fact="0.3124"/>
              <dgm:constr type="l" for="ch" forName="Accent1" refType="w" fact="-0.0023"/>
              <dgm:constr type="t" for="ch" forName="Accent1" refType="h" fact="-0.0109"/>
              <dgm:constr type="w" for="ch" forName="Accent1" refType="w" fact="0.1679"/>
              <dgm:constr type="h" for="ch" forName="Accent1" refType="h" fact="0.806"/>
              <dgm:constr type="l" for="ch" forName="ParentBackground1" refType="w" fact="0.0263"/>
              <dgm:constr type="t" for="ch" forName="ParentBackground1" refType="h" fact="0.1262"/>
              <dgm:constr type="w" for="ch" forName="ParentBackground1" refType="w" fact="0.1108"/>
              <dgm:constr type="h" for="ch" forName="ParentBackground1" refType="h" fact="0.5319"/>
              <dgm:constr type="l" for="ch" forName="Child1" refType="w" fact="0.0263"/>
              <dgm:constr type="t" for="ch" forName="Child1" refType="h" fact="0.6876"/>
              <dgm:constr type="w" for="ch" forName="Child1" refType="w" fact="0.1108"/>
              <dgm:constr type="h" for="ch" forName="Child1" refType="h" fact="0.3124"/>
            </dgm:constrLst>
          </dgm:if>
          <dgm:if name="Name12"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l" for="ch" forName="Parent9" refType="w" fact="0.9119"/>
              <dgm:constr type="t" for="ch" forName="Parent9" refType="h" fact="0.2022"/>
              <dgm:constr type="w" for="ch" forName="Parent9" refType="w" fact="0.0705"/>
              <dgm:constr type="h" for="ch" forName="Parent9" refType="h" fact="0.3799"/>
              <dgm:constr type="l" for="ch" forName="Parent8" refType="w" fact="0.8026"/>
              <dgm:constr type="t" for="ch" forName="Parent8" refType="h" fact="0.2022"/>
              <dgm:constr type="w" for="ch" forName="Parent8" refType="w" fact="0.0705"/>
              <dgm:constr type="h" for="ch" forName="Parent8" refType="h" fact="0.3799"/>
              <dgm:constr type="l" for="ch" forName="Parent7" refType="w" fact="0.6933"/>
              <dgm:constr type="t" for="ch" forName="Parent7" refType="h" fact="0.2022"/>
              <dgm:constr type="w" for="ch" forName="Parent7" refType="w" fact="0.0705"/>
              <dgm:constr type="h" for="ch" forName="Parent7" refType="h" fact="0.3799"/>
              <dgm:constr type="l" for="ch" forName="Parent6" refType="w" fact="0.584"/>
              <dgm:constr type="t" for="ch" forName="Parent6" refType="h" fact="0.2022"/>
              <dgm:constr type="w" for="ch" forName="Parent6" refType="w" fact="0.0705"/>
              <dgm:constr type="h" for="ch" forName="Parent6" refType="h" fact="0.3799"/>
              <dgm:constr type="l" for="ch" forName="Parent5" refType="w" fact="0.4747"/>
              <dgm:constr type="t" for="ch" forName="Parent5" refType="h" fact="0.2022"/>
              <dgm:constr type="w" for="ch" forName="Parent5" refType="w" fact="0.0705"/>
              <dgm:constr type="h" for="ch" forName="Parent5" refType="h" fact="0.3799"/>
              <dgm:constr type="l" for="ch" forName="Parent4" refType="w" fact="0.3654"/>
              <dgm:constr type="t" for="ch" forName="Parent4" refType="h" fact="0.2022"/>
              <dgm:constr type="w" for="ch" forName="Parent4" refType="w" fact="0.0705"/>
              <dgm:constr type="h" for="ch" forName="Parent4" refType="h" fact="0.3799"/>
              <dgm:constr type="l" for="ch" forName="Parent3" refType="w" fact="0.2561"/>
              <dgm:constr type="t" for="ch" forName="Parent3" refType="h" fact="0.2022"/>
              <dgm:constr type="w" for="ch" forName="Parent3" refType="w" fact="0.0705"/>
              <dgm:constr type="h" for="ch" forName="Parent3" refType="h" fact="0.3799"/>
              <dgm:constr type="l" for="ch" forName="Parent2" refType="w" fact="0.1468"/>
              <dgm:constr type="t" for="ch" forName="Parent2" refType="h" fact="0.2022"/>
              <dgm:constr type="w" for="ch" forName="Parent2" refType="w" fact="0.0705"/>
              <dgm:constr type="h" for="ch" forName="Parent2" refType="h" fact="0.3799"/>
              <dgm:constr type="l" for="ch" forName="Parent1" refType="w" fact="0.0375"/>
              <dgm:constr type="t" for="ch" forName="Parent1" refType="h" fact="0.2022"/>
              <dgm:constr type="w" for="ch" forName="Parent1" refType="w" fact="0.0705"/>
              <dgm:constr type="h" for="ch" forName="Parent1" refType="h" fact="0.3799"/>
              <dgm:constr type="l" for="ch" forName="Accent9" refType="w" fact="0.8942"/>
              <dgm:constr type="t" for="ch" forName="Accent9" refType="h" fact="0.1072"/>
              <dgm:constr type="w" for="ch" forName="Accent9" refType="w" fact="0.1058"/>
              <dgm:constr type="h" for="ch" forName="Accent9" refType="h" fact="0.5699"/>
              <dgm:constr type="l" for="ch" forName="ParentBackground9" refType="w" fact="0.8978"/>
              <dgm:constr type="t" for="ch" forName="ParentBackground9" refType="h" fact="0.1262"/>
              <dgm:constr type="w" for="ch" forName="ParentBackground9" refType="w" fact="0.0987"/>
              <dgm:constr type="h" for="ch" forName="ParentBackground9" refType="h" fact="0.5319"/>
              <dgm:constr type="l" for="ch" forName="Child9" refType="w" fact="0.8978"/>
              <dgm:constr type="t" for="ch" forName="Child9" refType="h" fact="0.6876"/>
              <dgm:constr type="w" for="ch" forName="Child9" refType="w" fact="0.0987"/>
              <dgm:constr type="h" for="ch" forName="Child9" refType="h" fact="0.3124"/>
              <dgm:constr type="l" for="ch" forName="Accent8" refType="w" fact="0.763"/>
              <dgm:constr type="t" for="ch" forName="Accent8" refType="h" fact="-0.0109"/>
              <dgm:constr type="w" for="ch" forName="Accent8" refType="w" fact="0.1496"/>
              <dgm:constr type="h" for="ch" forName="Accent8" refType="h" fact="0.806"/>
              <dgm:constr type="l" for="ch" forName="ParentBackground8" refType="w" fact="0.7885"/>
              <dgm:constr type="t" for="ch" forName="ParentBackground8" refType="h" fact="0.1262"/>
              <dgm:constr type="w" for="ch" forName="ParentBackground8" refType="w" fact="0.0987"/>
              <dgm:constr type="h" for="ch" forName="ParentBackground8" refType="h" fact="0.5319"/>
              <dgm:constr type="l" for="ch" forName="Child8" refType="w" fact="0.7885"/>
              <dgm:constr type="t" for="ch" forName="Child8" refType="h" fact="0.6876"/>
              <dgm:constr type="w" for="ch" forName="Child8" refType="w" fact="0.0987"/>
              <dgm:constr type="h" for="ch" forName="Child8" refType="h" fact="0.3124"/>
              <dgm:constr type="l" for="ch" forName="Accent7" refType="w" fact="0.6538"/>
              <dgm:constr type="t" for="ch" forName="Accent7" refType="h" fact="-0.0109"/>
              <dgm:constr type="w" for="ch" forName="Accent7" refType="w" fact="0.1496"/>
              <dgm:constr type="h" for="ch" forName="Accent7" refType="h" fact="0.806"/>
              <dgm:constr type="l" for="ch" forName="ParentBackground7" refType="w" fact="0.6792"/>
              <dgm:constr type="t" for="ch" forName="ParentBackground7" refType="h" fact="0.1262"/>
              <dgm:constr type="w" for="ch" forName="ParentBackground7" refType="w" fact="0.0987"/>
              <dgm:constr type="h" for="ch" forName="ParentBackground7" refType="h" fact="0.5319"/>
              <dgm:constr type="l" for="ch" forName="Child7" refType="w" fact="0.6792"/>
              <dgm:constr type="t" for="ch" forName="Child7" refType="h" fact="0.6876"/>
              <dgm:constr type="w" for="ch" forName="Child7" refType="w" fact="0.0987"/>
              <dgm:constr type="h" for="ch" forName="Child7" refType="h" fact="0.3124"/>
              <dgm:constr type="l" for="ch" forName="Accent6" refType="w" fact="0.5445"/>
              <dgm:constr type="t" for="ch" forName="Accent6" refType="h" fact="-0.0109"/>
              <dgm:constr type="w" for="ch" forName="Accent6" refType="w" fact="0.1496"/>
              <dgm:constr type="h" for="ch" forName="Accent6" refType="h" fact="0.806"/>
              <dgm:constr type="l" for="ch" forName="ParentBackground6" refType="w" fact="0.5699"/>
              <dgm:constr type="t" for="ch" forName="ParentBackground6" refType="h" fact="0.1262"/>
              <dgm:constr type="w" for="ch" forName="ParentBackground6" refType="w" fact="0.0987"/>
              <dgm:constr type="h" for="ch" forName="ParentBackground6" refType="h" fact="0.5319"/>
              <dgm:constr type="l" for="ch" forName="Child6" refType="w" fact="0.5699"/>
              <dgm:constr type="t" for="ch" forName="Child6" refType="h" fact="0.6876"/>
              <dgm:constr type="w" for="ch" forName="Child6" refType="w" fact="0.0987"/>
              <dgm:constr type="h" for="ch" forName="Child6" refType="h" fact="0.3124"/>
              <dgm:constr type="l" for="ch" forName="Accent5" refType="w" fact="0.4352"/>
              <dgm:constr type="t" for="ch" forName="Accent5" refType="h" fact="-0.0109"/>
              <dgm:constr type="w" for="ch" forName="Accent5" refType="w" fact="0.1496"/>
              <dgm:constr type="h" for="ch" forName="Accent5" refType="h" fact="0.806"/>
              <dgm:constr type="l" for="ch" forName="ParentBackground5" refType="w" fact="0.4606"/>
              <dgm:constr type="t" for="ch" forName="ParentBackground5" refType="h" fact="0.1262"/>
              <dgm:constr type="w" for="ch" forName="ParentBackground5" refType="w" fact="0.0987"/>
              <dgm:constr type="h" for="ch" forName="ParentBackground5" refType="h" fact="0.5319"/>
              <dgm:constr type="l" for="ch" forName="Child5" refType="w" fact="0.4606"/>
              <dgm:constr type="t" for="ch" forName="Child5" refType="h" fact="0.6876"/>
              <dgm:constr type="w" for="ch" forName="Child5" refType="w" fact="0.0987"/>
              <dgm:constr type="h" for="ch" forName="Child5" refType="h" fact="0.3124"/>
              <dgm:constr type="l" for="ch" forName="Accent4" refType="w" fact="0.3259"/>
              <dgm:constr type="t" for="ch" forName="Accent4" refType="h" fact="-0.0109"/>
              <dgm:constr type="w" for="ch" forName="Accent4" refType="w" fact="0.1496"/>
              <dgm:constr type="h" for="ch" forName="Accent4" refType="h" fact="0.806"/>
              <dgm:constr type="l" for="ch" forName="ParentBackground4" refType="w" fact="0.3513"/>
              <dgm:constr type="t" for="ch" forName="ParentBackground4" refType="h" fact="0.1262"/>
              <dgm:constr type="w" for="ch" forName="ParentBackground4" refType="w" fact="0.0987"/>
              <dgm:constr type="h" for="ch" forName="ParentBackground4" refType="h" fact="0.5319"/>
              <dgm:constr type="l" for="ch" forName="Child4" refType="w" fact="0.3513"/>
              <dgm:constr type="t" for="ch" forName="Child4" refType="h" fact="0.6876"/>
              <dgm:constr type="w" for="ch" forName="Child4" refType="w" fact="0.0987"/>
              <dgm:constr type="h" for="ch" forName="Child4" refType="h" fact="0.3124"/>
              <dgm:constr type="l" for="ch" forName="Accent3" refType="w" fact="0.2166"/>
              <dgm:constr type="t" for="ch" forName="Accent3" refType="h" fact="-0.0109"/>
              <dgm:constr type="w" for="ch" forName="Accent3" refType="w" fact="0.1496"/>
              <dgm:constr type="h" for="ch" forName="Accent3" refType="h" fact="0.806"/>
              <dgm:constr type="l" for="ch" forName="ParentBackground3" refType="w" fact="0.242"/>
              <dgm:constr type="t" for="ch" forName="ParentBackground3" refType="h" fact="0.1262"/>
              <dgm:constr type="w" for="ch" forName="ParentBackground3" refType="w" fact="0.0987"/>
              <dgm:constr type="h" for="ch" forName="ParentBackground3" refType="h" fact="0.5319"/>
              <dgm:constr type="l" for="ch" forName="Child3" refType="w" fact="0.242"/>
              <dgm:constr type="t" for="ch" forName="Child3" refType="h" fact="0.6876"/>
              <dgm:constr type="w" for="ch" forName="Child3" refType="w" fact="0.0987"/>
              <dgm:constr type="h" for="ch" forName="Child3" refType="h" fact="0.3124"/>
              <dgm:constr type="l" for="ch" forName="Accent2" refType="w" fact="0.1073"/>
              <dgm:constr type="t" for="ch" forName="Accent2" refType="h" fact="-0.0109"/>
              <dgm:constr type="w" for="ch" forName="Accent2" refType="w" fact="0.1496"/>
              <dgm:constr type="h" for="ch" forName="Accent2" refType="h" fact="0.806"/>
              <dgm:constr type="l" for="ch" forName="ParentBackground2" refType="w" fact="0.1327"/>
              <dgm:constr type="t" for="ch" forName="ParentBackground2" refType="h" fact="0.1262"/>
              <dgm:constr type="w" for="ch" forName="ParentBackground2" refType="w" fact="0.0987"/>
              <dgm:constr type="h" for="ch" forName="ParentBackground2" refType="h" fact="0.5319"/>
              <dgm:constr type="l" for="ch" forName="Child2" refType="w" fact="0.1327"/>
              <dgm:constr type="t" for="ch" forName="Child2" refType="h" fact="0.6876"/>
              <dgm:constr type="w" for="ch" forName="Child2" refType="w" fact="0.0987"/>
              <dgm:constr type="h" for="ch" forName="Child2" refType="h" fact="0.3124"/>
              <dgm:constr type="l" for="ch" forName="Accent1" refType="w" fact="-0.002"/>
              <dgm:constr type="t" for="ch" forName="Accent1" refType="h" fact="-0.0109"/>
              <dgm:constr type="w" for="ch" forName="Accent1" refType="w" fact="0.1496"/>
              <dgm:constr type="h" for="ch" forName="Accent1" refType="h" fact="0.806"/>
              <dgm:constr type="l" for="ch" forName="ParentBackground1" refType="w" fact="0.0234"/>
              <dgm:constr type="t" for="ch" forName="ParentBackground1" refType="h" fact="0.1262"/>
              <dgm:constr type="w" for="ch" forName="ParentBackground1" refType="w" fact="0.0987"/>
              <dgm:constr type="h" for="ch" forName="ParentBackground1" refType="h" fact="0.5319"/>
              <dgm:constr type="l" for="ch" forName="Child1" refType="w" fact="0.0234"/>
              <dgm:constr type="t" for="ch" forName="Child1" refType="h" fact="0.6876"/>
              <dgm:constr type="w" for="ch" forName="Child1" refType="w" fact="0.0987"/>
              <dgm:constr type="h" for="ch" forName="Child1" refType="h" fact="0.3124"/>
            </dgm:constrLst>
          </dgm:if>
          <dgm:if name="Name13"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l" for="ch" forName="Parent10" refType="w" fact="0.9205"/>
              <dgm:constr type="t" for="ch" forName="Parent10" refType="h" fact="0.2022"/>
              <dgm:constr type="w" for="ch" forName="Parent10" refType="w" fact="0.0636"/>
              <dgm:constr type="h" for="ch" forName="Parent10" refType="h" fact="0.3799"/>
              <dgm:constr type="l" for="ch" forName="Parent9" refType="w" fact="0.822"/>
              <dgm:constr type="t" for="ch" forName="Parent9" refType="h" fact="0.2022"/>
              <dgm:constr type="w" for="ch" forName="Parent9" refType="w" fact="0.0636"/>
              <dgm:constr type="h" for="ch" forName="Parent9" refType="h" fact="0.3799"/>
              <dgm:constr type="l" for="ch" forName="Parent8" refType="w" fact="0.7235"/>
              <dgm:constr type="t" for="ch" forName="Parent8" refType="h" fact="0.2022"/>
              <dgm:constr type="w" for="ch" forName="Parent8" refType="w" fact="0.0636"/>
              <dgm:constr type="h" for="ch" forName="Parent8" refType="h" fact="0.3799"/>
              <dgm:constr type="l" for="ch" forName="Parent7" refType="w" fact="0.625"/>
              <dgm:constr type="t" for="ch" forName="Parent7" refType="h" fact="0.2022"/>
              <dgm:constr type="w" for="ch" forName="Parent7" refType="w" fact="0.0636"/>
              <dgm:constr type="h" for="ch" forName="Parent7" refType="h" fact="0.3799"/>
              <dgm:constr type="l" for="ch" forName="Parent6" refType="w" fact="0.5264"/>
              <dgm:constr type="t" for="ch" forName="Parent6" refType="h" fact="0.2022"/>
              <dgm:constr type="w" for="ch" forName="Parent6" refType="w" fact="0.0636"/>
              <dgm:constr type="h" for="ch" forName="Parent6" refType="h" fact="0.3799"/>
              <dgm:constr type="l" for="ch" forName="Parent5" refType="w" fact="0.4279"/>
              <dgm:constr type="t" for="ch" forName="Parent5" refType="h" fact="0.2022"/>
              <dgm:constr type="w" for="ch" forName="Parent5" refType="w" fact="0.0636"/>
              <dgm:constr type="h" for="ch" forName="Parent5" refType="h" fact="0.3799"/>
              <dgm:constr type="l" for="ch" forName="Parent4" refType="w" fact="0.3294"/>
              <dgm:constr type="t" for="ch" forName="Parent4" refType="h" fact="0.2022"/>
              <dgm:constr type="w" for="ch" forName="Parent4" refType="w" fact="0.0636"/>
              <dgm:constr type="h" for="ch" forName="Parent4" refType="h" fact="0.3799"/>
              <dgm:constr type="l" for="ch" forName="Parent3" refType="w" fact="0.2309"/>
              <dgm:constr type="t" for="ch" forName="Parent3" refType="h" fact="0.2022"/>
              <dgm:constr type="w" for="ch" forName="Parent3" refType="w" fact="0.0636"/>
              <dgm:constr type="h" for="ch" forName="Parent3" refType="h" fact="0.3799"/>
              <dgm:constr type="l" for="ch" forName="Parent2" refType="w" fact="0.1324"/>
              <dgm:constr type="t" for="ch" forName="Parent2" refType="h" fact="0.2022"/>
              <dgm:constr type="w" for="ch" forName="Parent2" refType="w" fact="0.0636"/>
              <dgm:constr type="h" for="ch" forName="Parent2" refType="h" fact="0.3799"/>
              <dgm:constr type="l" for="ch" forName="Parent1" refType="w" fact="0.0338"/>
              <dgm:constr type="t" for="ch" forName="Parent1" refType="h" fact="0.2022"/>
              <dgm:constr type="w" for="ch" forName="Parent1" refType="w" fact="0.0636"/>
              <dgm:constr type="h" for="ch" forName="Parent1" refType="h" fact="0.3799"/>
              <dgm:constr type="l" for="ch" forName="Accent10" refType="w" fact="0.9047"/>
              <dgm:constr type="t" for="ch" forName="Accent10" refType="h" fact="0.1072"/>
              <dgm:constr type="w" for="ch" forName="Accent10" refType="w" fact="0.0953"/>
              <dgm:constr type="h" for="ch" forName="Accent10" refType="h" fact="0.5699"/>
              <dgm:constr type="l" for="ch" forName="ParentBackground10" refType="w" fact="0.9078"/>
              <dgm:constr type="t" for="ch" forName="ParentBackground10" refType="h" fact="0.1262"/>
              <dgm:constr type="w" for="ch" forName="ParentBackground10" refType="w" fact="0.089"/>
              <dgm:constr type="h" for="ch" forName="ParentBackground10" refType="h" fact="0.5319"/>
              <dgm:constr type="l" for="ch" forName="Child10" refType="w" fact="0.9078"/>
              <dgm:constr type="t" for="ch" forName="Child10" refType="h" fact="0.6876"/>
              <dgm:constr type="w" for="ch" forName="Child10" refType="w" fact="0.089"/>
              <dgm:constr type="h" for="ch" forName="Child10" refType="h" fact="0.3124"/>
              <dgm:constr type="l" for="ch" forName="Accent9" refType="w" fact="0.7864"/>
              <dgm:constr type="t" for="ch" forName="Accent9" refType="h" fact="-0.0109"/>
              <dgm:constr type="w" for="ch" forName="Accent9" refType="w" fact="0.1348"/>
              <dgm:constr type="h" for="ch" forName="Accent9" refType="h" fact="0.806"/>
              <dgm:constr type="l" for="ch" forName="ParentBackground9" refType="w" fact="0.8093"/>
              <dgm:constr type="t" for="ch" forName="ParentBackground9" refType="h" fact="0.1262"/>
              <dgm:constr type="w" for="ch" forName="ParentBackground9" refType="w" fact="0.089"/>
              <dgm:constr type="h" for="ch" forName="ParentBackground9" refType="h" fact="0.5319"/>
              <dgm:constr type="l" for="ch" forName="Child9" refType="w" fact="0.8093"/>
              <dgm:constr type="t" for="ch" forName="Child9" refType="h" fact="0.6876"/>
              <dgm:constr type="w" for="ch" forName="Child9" refType="w" fact="0.089"/>
              <dgm:constr type="h" for="ch" forName="Child9" refType="h" fact="0.3124"/>
              <dgm:constr type="l" for="ch" forName="Accent8" refType="w" fact="0.6879"/>
              <dgm:constr type="t" for="ch" forName="Accent8" refType="h" fact="-0.0109"/>
              <dgm:constr type="w" for="ch" forName="Accent8" refType="w" fact="0.1348"/>
              <dgm:constr type="h" for="ch" forName="Accent8" refType="h" fact="0.806"/>
              <dgm:constr type="l" for="ch" forName="ParentBackground8" refType="w" fact="0.7108"/>
              <dgm:constr type="t" for="ch" forName="ParentBackground8" refType="h" fact="0.1262"/>
              <dgm:constr type="w" for="ch" forName="ParentBackground8" refType="w" fact="0.089"/>
              <dgm:constr type="h" for="ch" forName="ParentBackground8" refType="h" fact="0.5319"/>
              <dgm:constr type="l" for="ch" forName="Child8" refType="w" fact="0.7108"/>
              <dgm:constr type="t" for="ch" forName="Child8" refType="h" fact="0.6876"/>
              <dgm:constr type="w" for="ch" forName="Child8" refType="w" fact="0.089"/>
              <dgm:constr type="h" for="ch" forName="Child8" refType="h" fact="0.3124"/>
              <dgm:constr type="l" for="ch" forName="Accent7" refType="w" fact="0.5893"/>
              <dgm:constr type="t" for="ch" forName="Accent7" refType="h" fact="-0.0109"/>
              <dgm:constr type="w" for="ch" forName="Accent7" refType="w" fact="0.1348"/>
              <dgm:constr type="h" for="ch" forName="Accent7" refType="h" fact="0.806"/>
              <dgm:constr type="l" for="ch" forName="ParentBackground7" refType="w" fact="0.6123"/>
              <dgm:constr type="t" for="ch" forName="ParentBackground7" refType="h" fact="0.1262"/>
              <dgm:constr type="w" for="ch" forName="ParentBackground7" refType="w" fact="0.089"/>
              <dgm:constr type="h" for="ch" forName="ParentBackground7" refType="h" fact="0.5319"/>
              <dgm:constr type="l" for="ch" forName="Child7" refType="w" fact="0.6123"/>
              <dgm:constr type="t" for="ch" forName="Child7" refType="h" fact="0.6876"/>
              <dgm:constr type="w" for="ch" forName="Child7" refType="w" fact="0.089"/>
              <dgm:constr type="h" for="ch" forName="Child7" refType="h" fact="0.3124"/>
              <dgm:constr type="l" for="ch" forName="Accent6" refType="w" fact="0.4908"/>
              <dgm:constr type="t" for="ch" forName="Accent6" refType="h" fact="-0.0109"/>
              <dgm:constr type="w" for="ch" forName="Accent6" refType="w" fact="0.1348"/>
              <dgm:constr type="h" for="ch" forName="Accent6" refType="h" fact="0.806"/>
              <dgm:constr type="l" for="ch" forName="ParentBackground6" refType="w" fact="0.5137"/>
              <dgm:constr type="t" for="ch" forName="ParentBackground6" refType="h" fact="0.1262"/>
              <dgm:constr type="w" for="ch" forName="ParentBackground6" refType="w" fact="0.089"/>
              <dgm:constr type="h" for="ch" forName="ParentBackground6" refType="h" fact="0.5319"/>
              <dgm:constr type="l" for="ch" forName="Child6" refType="w" fact="0.5137"/>
              <dgm:constr type="t" for="ch" forName="Child6" refType="h" fact="0.6876"/>
              <dgm:constr type="w" for="ch" forName="Child6" refType="w" fact="0.089"/>
              <dgm:constr type="h" for="ch" forName="Child6" refType="h" fact="0.3124"/>
              <dgm:constr type="l" for="ch" forName="Accent5" refType="w" fact="0.3923"/>
              <dgm:constr type="t" for="ch" forName="Accent5" refType="h" fact="-0.0109"/>
              <dgm:constr type="w" for="ch" forName="Accent5" refType="w" fact="0.1348"/>
              <dgm:constr type="h" for="ch" forName="Accent5" refType="h" fact="0.806"/>
              <dgm:constr type="l" for="ch" forName="ParentBackground5" refType="w" fact="0.4152"/>
              <dgm:constr type="t" for="ch" forName="ParentBackground5" refType="h" fact="0.1262"/>
              <dgm:constr type="w" for="ch" forName="ParentBackground5" refType="w" fact="0.089"/>
              <dgm:constr type="h" for="ch" forName="ParentBackground5" refType="h" fact="0.5319"/>
              <dgm:constr type="l" for="ch" forName="Child5" refType="w" fact="0.4152"/>
              <dgm:constr type="t" for="ch" forName="Child5" refType="h" fact="0.6876"/>
              <dgm:constr type="w" for="ch" forName="Child5" refType="w" fact="0.089"/>
              <dgm:constr type="h" for="ch" forName="Child5" refType="h" fact="0.3124"/>
              <dgm:constr type="l" for="ch" forName="Accent4" refType="w" fact="0.2938"/>
              <dgm:constr type="t" for="ch" forName="Accent4" refType="h" fact="-0.0109"/>
              <dgm:constr type="w" for="ch" forName="Accent4" refType="w" fact="0.1348"/>
              <dgm:constr type="h" for="ch" forName="Accent4" refType="h" fact="0.806"/>
              <dgm:constr type="l" for="ch" forName="ParentBackground4" refType="w" fact="0.3167"/>
              <dgm:constr type="t" for="ch" forName="ParentBackground4" refType="h" fact="0.1262"/>
              <dgm:constr type="w" for="ch" forName="ParentBackground4" refType="w" fact="0.089"/>
              <dgm:constr type="h" for="ch" forName="ParentBackground4" refType="h" fact="0.5319"/>
              <dgm:constr type="l" for="ch" forName="Child4" refType="w" fact="0.3167"/>
              <dgm:constr type="t" for="ch" forName="Child4" refType="h" fact="0.6876"/>
              <dgm:constr type="w" for="ch" forName="Child4" refType="w" fact="0.089"/>
              <dgm:constr type="h" for="ch" forName="Child4" refType="h" fact="0.3124"/>
              <dgm:constr type="l" for="ch" forName="Accent3" refType="w" fact="0.1952"/>
              <dgm:constr type="t" for="ch" forName="Accent3" refType="h" fact="-0.0109"/>
              <dgm:constr type="w" for="ch" forName="Accent3" refType="w" fact="0.1348"/>
              <dgm:constr type="h" for="ch" forName="Accent3" refType="h" fact="0.806"/>
              <dgm:constr type="l" for="ch" forName="ParentBackground3" refType="w" fact="0.2182"/>
              <dgm:constr type="t" for="ch" forName="ParentBackground3" refType="h" fact="0.1262"/>
              <dgm:constr type="w" for="ch" forName="ParentBackground3" refType="w" fact="0.089"/>
              <dgm:constr type="h" for="ch" forName="ParentBackground3" refType="h" fact="0.5319"/>
              <dgm:constr type="l" for="ch" forName="Child3" refType="w" fact="0.2182"/>
              <dgm:constr type="t" for="ch" forName="Child3" refType="h" fact="0.6876"/>
              <dgm:constr type="w" for="ch" forName="Child3" refType="w" fact="0.089"/>
              <dgm:constr type="h" for="ch" forName="Child3" refType="h" fact="0.3124"/>
              <dgm:constr type="l" for="ch" forName="Accent2" refType="w" fact="0.0967"/>
              <dgm:constr type="t" for="ch" forName="Accent2" refType="h" fact="-0.0109"/>
              <dgm:constr type="w" for="ch" forName="Accent2" refType="w" fact="0.1348"/>
              <dgm:constr type="h" for="ch" forName="Accent2" refType="h" fact="0.806"/>
              <dgm:constr type="l" for="ch" forName="ParentBackground2" refType="w" fact="0.1196"/>
              <dgm:constr type="t" for="ch" forName="ParentBackground2" refType="h" fact="0.1262"/>
              <dgm:constr type="w" for="ch" forName="ParentBackground2" refType="w" fact="0.089"/>
              <dgm:constr type="h" for="ch" forName="ParentBackground2" refType="h" fact="0.5319"/>
              <dgm:constr type="l" for="ch" forName="Child2" refType="w" fact="0.1196"/>
              <dgm:constr type="t" for="ch" forName="Child2" refType="h" fact="0.6876"/>
              <dgm:constr type="w" for="ch" forName="Child2" refType="w" fact="0.089"/>
              <dgm:constr type="h" for="ch" forName="Child2" refType="h" fact="0.3124"/>
              <dgm:constr type="l" for="ch" forName="Accent1" refType="w" fact="-0.0018"/>
              <dgm:constr type="t" for="ch" forName="Accent1" refType="h" fact="-0.0109"/>
              <dgm:constr type="w" for="ch" forName="Accent1" refType="w" fact="0.1348"/>
              <dgm:constr type="h" for="ch" forName="Accent1" refType="h" fact="0.806"/>
              <dgm:constr type="l" for="ch" forName="ParentBackground1" refType="w" fact="0.0211"/>
              <dgm:constr type="t" for="ch" forName="ParentBackground1" refType="h" fact="0.1262"/>
              <dgm:constr type="w" for="ch" forName="ParentBackground1" refType="w" fact="0.089"/>
              <dgm:constr type="h" for="ch" forName="ParentBackground1" refType="h" fact="0.5319"/>
              <dgm:constr type="l" for="ch" forName="Child1" refType="w" fact="0.0211"/>
              <dgm:constr type="t" for="ch" forName="Child1" refType="h" fact="0.6876"/>
              <dgm:constr type="w" for="ch" forName="Child1" refType="w" fact="0.089"/>
              <dgm:constr type="h" for="ch" forName="Child1" refType="h" fact="0.3124"/>
            </dgm:constrLst>
          </dgm:if>
          <dgm:else name="Name14">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l" for="ch" forName="Parent11" refType="w" fact="0.9277"/>
              <dgm:constr type="t" for="ch" forName="Parent11" refType="h" fact="0.2022"/>
              <dgm:constr type="w" for="ch" forName="Parent11" refType="w" fact="0.0579"/>
              <dgm:constr type="h" for="ch" forName="Parent11" refType="h" fact="0.3799"/>
              <dgm:constr type="l" for="ch" forName="Parent10" refType="w" fact="0.838"/>
              <dgm:constr type="t" for="ch" forName="Parent10" refType="h" fact="0.2022"/>
              <dgm:constr type="w" for="ch" forName="Parent10" refType="w" fact="0.0579"/>
              <dgm:constr type="h" for="ch" forName="Parent10" refType="h" fact="0.3799"/>
              <dgm:constr type="l" for="ch" forName="Parent9" refType="w" fact="0.7483"/>
              <dgm:constr type="t" for="ch" forName="Parent9" refType="h" fact="0.2022"/>
              <dgm:constr type="w" for="ch" forName="Parent9" refType="w" fact="0.0579"/>
              <dgm:constr type="h" for="ch" forName="Parent9" refType="h" fact="0.3799"/>
              <dgm:constr type="l" for="ch" forName="Parent8" refType="w" fact="0.6586"/>
              <dgm:constr type="t" for="ch" forName="Parent8" refType="h" fact="0.2022"/>
              <dgm:constr type="w" for="ch" forName="Parent8" refType="w" fact="0.0579"/>
              <dgm:constr type="h" for="ch" forName="Parent8" refType="h" fact="0.3799"/>
              <dgm:constr type="l" for="ch" forName="Parent7" refType="w" fact="0.5689"/>
              <dgm:constr type="t" for="ch" forName="Parent7" refType="h" fact="0.2022"/>
              <dgm:constr type="w" for="ch" forName="Parent7" refType="w" fact="0.0579"/>
              <dgm:constr type="h" for="ch" forName="Parent7" refType="h" fact="0.3799"/>
              <dgm:constr type="l" for="ch" forName="Parent6" refType="w" fact="0.4792"/>
              <dgm:constr type="t" for="ch" forName="Parent6" refType="h" fact="0.2022"/>
              <dgm:constr type="w" for="ch" forName="Parent6" refType="w" fact="0.0579"/>
              <dgm:constr type="h" for="ch" forName="Parent6" refType="h" fact="0.3799"/>
              <dgm:constr type="l" for="ch" forName="Parent5" refType="w" fact="0.3895"/>
              <dgm:constr type="t" for="ch" forName="Parent5" refType="h" fact="0.2022"/>
              <dgm:constr type="w" for="ch" forName="Parent5" refType="w" fact="0.0579"/>
              <dgm:constr type="h" for="ch" forName="Parent5" refType="h" fact="0.3799"/>
              <dgm:constr type="l" for="ch" forName="Parent4" refType="w" fact="0.2999"/>
              <dgm:constr type="t" for="ch" forName="Parent4" refType="h" fact="0.2022"/>
              <dgm:constr type="w" for="ch" forName="Parent4" refType="w" fact="0.0579"/>
              <dgm:constr type="h" for="ch" forName="Parent4" refType="h" fact="0.3799"/>
              <dgm:constr type="l" for="ch" forName="Parent3" refType="w" fact="0.2102"/>
              <dgm:constr type="t" for="ch" forName="Parent3" refType="h" fact="0.2022"/>
              <dgm:constr type="w" for="ch" forName="Parent3" refType="w" fact="0.0579"/>
              <dgm:constr type="h" for="ch" forName="Parent3" refType="h" fact="0.3799"/>
              <dgm:constr type="l" for="ch" forName="Parent2" refType="w" fact="0.1205"/>
              <dgm:constr type="t" for="ch" forName="Parent2" refType="h" fact="0.2022"/>
              <dgm:constr type="w" for="ch" forName="Parent2" refType="w" fact="0.0579"/>
              <dgm:constr type="h" for="ch" forName="Parent2" refType="h" fact="0.3799"/>
              <dgm:constr type="l" for="ch" forName="Parent1" refType="w" fact="0.0308"/>
              <dgm:constr type="t" for="ch" forName="Parent1" refType="h" fact="0.2022"/>
              <dgm:constr type="w" for="ch" forName="Parent1" refType="w" fact="0.0579"/>
              <dgm:constr type="h" for="ch" forName="Parent1" refType="h" fact="0.3799"/>
              <dgm:constr type="l" for="ch" forName="Accent11" refType="w" fact="0.9132"/>
              <dgm:constr type="t" for="ch" forName="Accent11" refType="h" fact="0.1072"/>
              <dgm:constr type="w" for="ch" forName="Accent11" refType="w" fact="0.0868"/>
              <dgm:constr type="h" for="ch" forName="Accent11" refType="h" fact="0.5699"/>
              <dgm:constr type="l" for="ch" forName="ParentBackground11" refType="w" fact="0.9161"/>
              <dgm:constr type="t" for="ch" forName="ParentBackground11" refType="h" fact="0.1262"/>
              <dgm:constr type="w" for="ch" forName="ParentBackground11" refType="w" fact="0.081"/>
              <dgm:constr type="h" for="ch" forName="ParentBackground11" refType="h" fact="0.5319"/>
              <dgm:constr type="l" for="ch" forName="Child11" refType="w" fact="0.9161"/>
              <dgm:constr type="t" for="ch" forName="Child11" refType="h" fact="0.6876"/>
              <dgm:constr type="w" for="ch" forName="Child11" refType="w" fact="0.081"/>
              <dgm:constr type="h" for="ch" forName="Child11" refType="h" fact="0.3124"/>
              <dgm:constr type="l" for="ch" forName="Accent10" refType="w" fact="0.8055"/>
              <dgm:constr type="t" for="ch" forName="Accent10" refType="h" fact="-0.0109"/>
              <dgm:constr type="w" for="ch" forName="Accent10" refType="w" fact="0.1228"/>
              <dgm:constr type="h" for="ch" forName="Accent10" refType="h" fact="0.806"/>
              <dgm:constr type="l" for="ch" forName="ParentBackground10" refType="w" fact="0.8264"/>
              <dgm:constr type="t" for="ch" forName="ParentBackground10" refType="h" fact="0.1262"/>
              <dgm:constr type="w" for="ch" forName="ParentBackground10" refType="w" fact="0.081"/>
              <dgm:constr type="h" for="ch" forName="ParentBackground10" refType="h" fact="0.5319"/>
              <dgm:constr type="l" for="ch" forName="Child10" refType="w" fact="0.8264"/>
              <dgm:constr type="t" for="ch" forName="Child10" refType="h" fact="0.6876"/>
              <dgm:constr type="w" for="ch" forName="Child10" refType="w" fact="0.081"/>
              <dgm:constr type="h" for="ch" forName="Child10" refType="h" fact="0.3124"/>
              <dgm:constr type="l" for="ch" forName="Accent9" refType="w" fact="0.7158"/>
              <dgm:constr type="t" for="ch" forName="Accent9" refType="h" fact="-0.0109"/>
              <dgm:constr type="w" for="ch" forName="Accent9" refType="w" fact="0.1228"/>
              <dgm:constr type="h" for="ch" forName="Accent9" refType="h" fact="0.806"/>
              <dgm:constr type="l" for="ch" forName="ParentBackground9" refType="w" fact="0.7367"/>
              <dgm:constr type="t" for="ch" forName="ParentBackground9" refType="h" fact="0.1262"/>
              <dgm:constr type="w" for="ch" forName="ParentBackground9" refType="w" fact="0.081"/>
              <dgm:constr type="h" for="ch" forName="ParentBackground9" refType="h" fact="0.5319"/>
              <dgm:constr type="l" for="ch" forName="Child9" refType="w" fact="0.7367"/>
              <dgm:constr type="t" for="ch" forName="Child9" refType="h" fact="0.6876"/>
              <dgm:constr type="w" for="ch" forName="Child9" refType="w" fact="0.081"/>
              <dgm:constr type="h" for="ch" forName="Child9" refType="h" fact="0.3124"/>
              <dgm:constr type="l" for="ch" forName="Accent8" refType="w" fact="0.6261"/>
              <dgm:constr type="t" for="ch" forName="Accent8" refType="h" fact="-0.0109"/>
              <dgm:constr type="w" for="ch" forName="Accent8" refType="w" fact="0.1228"/>
              <dgm:constr type="h" for="ch" forName="Accent8" refType="h" fact="0.806"/>
              <dgm:constr type="l" for="ch" forName="ParentBackground8" refType="w" fact="0.647"/>
              <dgm:constr type="t" for="ch" forName="ParentBackground8" refType="h" fact="0.1262"/>
              <dgm:constr type="w" for="ch" forName="ParentBackground8" refType="w" fact="0.081"/>
              <dgm:constr type="h" for="ch" forName="ParentBackground8" refType="h" fact="0.5319"/>
              <dgm:constr type="l" for="ch" forName="Child8" refType="w" fact="0.647"/>
              <dgm:constr type="t" for="ch" forName="Child8" refType="h" fact="0.6876"/>
              <dgm:constr type="w" for="ch" forName="Child8" refType="w" fact="0.081"/>
              <dgm:constr type="h" for="ch" forName="Child8" refType="h" fact="0.3124"/>
              <dgm:constr type="l" for="ch" forName="Accent7" refType="w" fact="0.5364"/>
              <dgm:constr type="t" for="ch" forName="Accent7" refType="h" fact="-0.0109"/>
              <dgm:constr type="w" for="ch" forName="Accent7" refType="w" fact="0.1228"/>
              <dgm:constr type="h" for="ch" forName="Accent7" refType="h" fact="0.806"/>
              <dgm:constr type="l" for="ch" forName="ParentBackground7" refType="w" fact="0.5573"/>
              <dgm:constr type="t" for="ch" forName="ParentBackground7" refType="h" fact="0.1262"/>
              <dgm:constr type="w" for="ch" forName="ParentBackground7" refType="w" fact="0.081"/>
              <dgm:constr type="h" for="ch" forName="ParentBackground7" refType="h" fact="0.5319"/>
              <dgm:constr type="l" for="ch" forName="Child7" refType="w" fact="0.5573"/>
              <dgm:constr type="t" for="ch" forName="Child7" refType="h" fact="0.6876"/>
              <dgm:constr type="w" for="ch" forName="Child7" refType="w" fact="0.081"/>
              <dgm:constr type="h" for="ch" forName="Child7" refType="h" fact="0.3124"/>
              <dgm:constr type="l" for="ch" forName="Accent6" refType="w" fact="0.4467"/>
              <dgm:constr type="t" for="ch" forName="Accent6" refType="h" fact="-0.0109"/>
              <dgm:constr type="w" for="ch" forName="Accent6" refType="w" fact="0.1228"/>
              <dgm:constr type="h" for="ch" forName="Accent6" refType="h" fact="0.806"/>
              <dgm:constr type="l" for="ch" forName="ParentBackground6" refType="w" fact="0.4677"/>
              <dgm:constr type="t" for="ch" forName="ParentBackground6" refType="h" fact="0.1262"/>
              <dgm:constr type="w" for="ch" forName="ParentBackground6" refType="w" fact="0.081"/>
              <dgm:constr type="h" for="ch" forName="ParentBackground6" refType="h" fact="0.5319"/>
              <dgm:constr type="l" for="ch" forName="Child6" refType="w" fact="0.4677"/>
              <dgm:constr type="t" for="ch" forName="Child6" refType="h" fact="0.6876"/>
              <dgm:constr type="w" for="ch" forName="Child6" refType="w" fact="0.081"/>
              <dgm:constr type="h" for="ch" forName="Child6" refType="h" fact="0.3124"/>
              <dgm:constr type="l" for="ch" forName="Accent5" refType="w" fact="0.3571"/>
              <dgm:constr type="t" for="ch" forName="Accent5" refType="h" fact="-0.0109"/>
              <dgm:constr type="w" for="ch" forName="Accent5" refType="w" fact="0.1228"/>
              <dgm:constr type="h" for="ch" forName="Accent5" refType="h" fact="0.806"/>
              <dgm:constr type="l" for="ch" forName="ParentBackground5" refType="w" fact="0.378"/>
              <dgm:constr type="t" for="ch" forName="ParentBackground5" refType="h" fact="0.1262"/>
              <dgm:constr type="w" for="ch" forName="ParentBackground5" refType="w" fact="0.081"/>
              <dgm:constr type="h" for="ch" forName="ParentBackground5" refType="h" fact="0.5319"/>
              <dgm:constr type="l" for="ch" forName="Child5" refType="w" fact="0.378"/>
              <dgm:constr type="t" for="ch" forName="Child5" refType="h" fact="0.6876"/>
              <dgm:constr type="w" for="ch" forName="Child5" refType="w" fact="0.081"/>
              <dgm:constr type="h" for="ch" forName="Child5" refType="h" fact="0.3124"/>
              <dgm:constr type="l" for="ch" forName="Accent4" refType="w" fact="0.2674"/>
              <dgm:constr type="t" for="ch" forName="Accent4" refType="h" fact="-0.0109"/>
              <dgm:constr type="w" for="ch" forName="Accent4" refType="w" fact="0.1228"/>
              <dgm:constr type="h" for="ch" forName="Accent4" refType="h" fact="0.806"/>
              <dgm:constr type="l" for="ch" forName="ParentBackground4" refType="w" fact="0.2883"/>
              <dgm:constr type="t" for="ch" forName="ParentBackground4" refType="h" fact="0.1262"/>
              <dgm:constr type="w" for="ch" forName="ParentBackground4" refType="w" fact="0.081"/>
              <dgm:constr type="h" for="ch" forName="ParentBackground4" refType="h" fact="0.5319"/>
              <dgm:constr type="l" for="ch" forName="Child4" refType="w" fact="0.2883"/>
              <dgm:constr type="t" for="ch" forName="Child4" refType="h" fact="0.6876"/>
              <dgm:constr type="w" for="ch" forName="Child4" refType="w" fact="0.081"/>
              <dgm:constr type="h" for="ch" forName="Child4" refType="h" fact="0.3124"/>
              <dgm:constr type="l" for="ch" forName="Accent3" refType="w" fact="0.1777"/>
              <dgm:constr type="t" for="ch" forName="Accent3" refType="h" fact="-0.0109"/>
              <dgm:constr type="w" for="ch" forName="Accent3" refType="w" fact="0.1228"/>
              <dgm:constr type="h" for="ch" forName="Accent3" refType="h" fact="0.806"/>
              <dgm:constr type="l" for="ch" forName="ParentBackground3" refType="w" fact="0.1986"/>
              <dgm:constr type="t" for="ch" forName="ParentBackground3" refType="h" fact="0.1262"/>
              <dgm:constr type="w" for="ch" forName="ParentBackground3" refType="w" fact="0.081"/>
              <dgm:constr type="h" for="ch" forName="ParentBackground3" refType="h" fact="0.5319"/>
              <dgm:constr type="l" for="ch" forName="Child3" refType="w" fact="0.1986"/>
              <dgm:constr type="t" for="ch" forName="Child3" refType="h" fact="0.6876"/>
              <dgm:constr type="w" for="ch" forName="Child3" refType="w" fact="0.081"/>
              <dgm:constr type="h" for="ch" forName="Child3" refType="h" fact="0.3124"/>
              <dgm:constr type="l" for="ch" forName="Accent2" refType="w" fact="0.088"/>
              <dgm:constr type="t" for="ch" forName="Accent2" refType="h" fact="-0.0109"/>
              <dgm:constr type="w" for="ch" forName="Accent2" refType="w" fact="0.1228"/>
              <dgm:constr type="h" for="ch" forName="Accent2" refType="h" fact="0.806"/>
              <dgm:constr type="l" for="ch" forName="ParentBackground2" refType="w" fact="0.1089"/>
              <dgm:constr type="t" for="ch" forName="ParentBackground2" refType="h" fact="0.1262"/>
              <dgm:constr type="w" for="ch" forName="ParentBackground2" refType="w" fact="0.081"/>
              <dgm:constr type="h" for="ch" forName="ParentBackground2" refType="h" fact="0.5319"/>
              <dgm:constr type="l" for="ch" forName="Child2" refType="w" fact="0.1089"/>
              <dgm:constr type="t" for="ch" forName="Child2" refType="h" fact="0.6876"/>
              <dgm:constr type="w" for="ch" forName="Child2" refType="w" fact="0.081"/>
              <dgm:constr type="h" for="ch" forName="Child2" refType="h" fact="0.3124"/>
              <dgm:constr type="l" for="ch" forName="Accent1" refType="w" fact="-0.0017"/>
              <dgm:constr type="t" for="ch" forName="Accent1" refType="h" fact="-0.0109"/>
              <dgm:constr type="w" for="ch" forName="Accent1" refType="w" fact="0.1228"/>
              <dgm:constr type="h" for="ch" forName="Accent1" refType="h" fact="0.806"/>
              <dgm:constr type="l" for="ch" forName="ParentBackground1" refType="w" fact="0.0192"/>
              <dgm:constr type="t" for="ch" forName="ParentBackground1" refType="h" fact="0.1262"/>
              <dgm:constr type="w" for="ch" forName="ParentBackground1" refType="w" fact="0.081"/>
              <dgm:constr type="h" for="ch" forName="ParentBackground1" refType="h" fact="0.5319"/>
              <dgm:constr type="l" for="ch" forName="Child1" refType="w" fact="0.0192"/>
              <dgm:constr type="t" for="ch" forName="Child1" refType="h" fact="0.6876"/>
              <dgm:constr type="w" for="ch" forName="Child1" refType="w" fact="0.081"/>
              <dgm:constr type="h" for="ch" forName="Child1" refType="h" fact="0.3124"/>
            </dgm:constrLst>
          </dgm:else>
        </dgm:choose>
      </dgm:if>
      <dgm:else name="Name15">
        <dgm:choose name="Name16">
          <dgm:if name="Name17"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18"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r" for="ch" forName="Parent2" refType="w" fact="0.3751"/>
              <dgm:constr type="t" for="ch" forName="Parent2" refType="h" fact="0.2022"/>
              <dgm:constr type="w" for="ch" forName="Parent2" refType="w" fact="0.3001"/>
              <dgm:constr type="h" for="ch" forName="Parent2" refType="h" fact="0.3799"/>
              <dgm:constr type="r" for="ch" forName="Parent1" refType="w" fact="0.8403"/>
              <dgm:constr type="t" for="ch" forName="Parent1" refType="h" fact="0.2022"/>
              <dgm:constr type="w" for="ch" forName="Parent1" refType="w" fact="0.3001"/>
              <dgm:constr type="h" for="ch" forName="Parent1" refType="h" fact="0.3799"/>
              <dgm:constr type="r" for="ch" forName="Accent2" refType="w" fact="0.4502"/>
              <dgm:constr type="t" for="ch" forName="Accent2" refType="h" fact="0.1072"/>
              <dgm:constr type="w" for="ch" forName="Accent2" refType="w" fact="0.4502"/>
              <dgm:constr type="h" for="ch" forName="Accent2" refType="h" fact="0.5699"/>
              <dgm:constr type="r" for="ch" forName="ParentBackground2" refType="w" fact="0.4352"/>
              <dgm:constr type="t" for="ch" forName="ParentBackground2" refType="h" fact="0.1262"/>
              <dgm:constr type="w" for="ch" forName="ParentBackground2" refType="w" fact="0.4201"/>
              <dgm:constr type="h" for="ch" forName="ParentBackground2" refType="h" fact="0.5319"/>
              <dgm:constr type="r" for="ch" forName="Child2" refType="w" fact="0.4352"/>
              <dgm:constr type="t" for="ch" forName="Child2" refType="h" fact="0.6876"/>
              <dgm:constr type="w" for="ch" forName="Child2" refType="w" fact="0.4201"/>
              <dgm:constr type="h" for="ch" forName="Child2" refType="h" fact="0.3124"/>
              <dgm:constr type="r" for="ch" forName="Accent1" refType="w" fact="1.0086"/>
              <dgm:constr type="t" for="ch" forName="Accent1" refType="h" fact="-0.0109"/>
              <dgm:constr type="w" for="ch" forName="Accent1" refType="w" fact="0.6367"/>
              <dgm:constr type="h" for="ch" forName="Accent1" refType="h" fact="0.806"/>
              <dgm:constr type="r" for="ch" forName="ParentBackground1" refType="w" fact="0.9003"/>
              <dgm:constr type="t" for="ch" forName="ParentBackground1" refType="h" fact="0.1262"/>
              <dgm:constr type="w" for="ch" forName="ParentBackground1" refType="w" fact="0.4201"/>
              <dgm:constr type="h" for="ch" forName="ParentBackground1" refType="h" fact="0.5319"/>
              <dgm:constr type="r" for="ch" forName="Child1" refType="w" fact="0.9003"/>
              <dgm:constr type="t" for="ch" forName="Child1" refType="h" fact="0.6876"/>
              <dgm:constr type="w" for="ch" forName="Child1" refType="w" fact="0.4201"/>
              <dgm:constr type="h" for="ch" forName="Child1" refType="h" fact="0.3124"/>
            </dgm:constrLst>
          </dgm:if>
          <dgm:if name="Name19"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r" for="ch" forName="Parent3" refType="w" fact="0.256"/>
              <dgm:constr type="t" for="ch" forName="Parent3" refType="h" fact="0.2022"/>
              <dgm:constr type="w" for="ch" forName="Parent3" refType="w" fact="0.2048"/>
              <dgm:constr type="h" for="ch" forName="Parent3" refType="h" fact="0.3799"/>
              <dgm:constr type="r" for="ch" forName="Parent2" refType="w" fact="0.5735"/>
              <dgm:constr type="t" for="ch" forName="Parent2" refType="h" fact="0.2022"/>
              <dgm:constr type="w" for="ch" forName="Parent2" refType="w" fact="0.2048"/>
              <dgm:constr type="h" for="ch" forName="Parent2" refType="h" fact="0.3799"/>
              <dgm:constr type="r" for="ch" forName="Parent1" refType="w" fact="0.891"/>
              <dgm:constr type="t" for="ch" forName="Parent1" refType="h" fact="0.2022"/>
              <dgm:constr type="w" for="ch" forName="Parent1" refType="w" fact="0.2048"/>
              <dgm:constr type="h" for="ch" forName="Parent1" refType="h" fact="0.3799"/>
              <dgm:constr type="r" for="ch" forName="Accent3" refType="w" fact="0.3072"/>
              <dgm:constr type="t" for="ch" forName="Accent3" refType="h" fact="0.1072"/>
              <dgm:constr type="w" for="ch" forName="Accent3" refType="w" fact="0.3072"/>
              <dgm:constr type="h" for="ch" forName="Accent3" refType="h" fact="0.5699"/>
              <dgm:constr type="r" for="ch" forName="ParentBackground3" refType="w" fact="0.297"/>
              <dgm:constr type="t" for="ch" forName="ParentBackground3" refType="h" fact="0.1262"/>
              <dgm:constr type="w" for="ch" forName="ParentBackground3" refType="w" fact="0.2868"/>
              <dgm:constr type="h" for="ch" forName="ParentBackground3" refType="h" fact="0.5319"/>
              <dgm:constr type="r" for="ch" forName="Child3" refType="w" fact="0.297"/>
              <dgm:constr type="t" for="ch" forName="Child3" refType="h" fact="0.6876"/>
              <dgm:constr type="w" for="ch" forName="Child3" refType="w" fact="0.2868"/>
              <dgm:constr type="h" for="ch" forName="Child3" refType="h" fact="0.3124"/>
              <dgm:constr type="r" for="ch" forName="Accent2" refType="w" fact="0.6878"/>
              <dgm:constr type="t" for="ch" forName="Accent2" refType="h" fact="-0.0109"/>
              <dgm:constr type="w" for="ch" forName="Accent2" refType="w" fact="0.4334"/>
              <dgm:constr type="h" for="ch" forName="Accent2" refType="h" fact="0.806"/>
              <dgm:constr type="r" for="ch" forName="ParentBackground2" refType="w" fact="0.6145"/>
              <dgm:constr type="t" for="ch" forName="ParentBackground2" refType="h" fact="0.1262"/>
              <dgm:constr type="w" for="ch" forName="ParentBackground2" refType="w" fact="0.2868"/>
              <dgm:constr type="h" for="ch" forName="ParentBackground2" refType="h" fact="0.5319"/>
              <dgm:constr type="r" for="ch" forName="Child2" refType="w" fact="0.6145"/>
              <dgm:constr type="t" for="ch" forName="Child2" refType="h" fact="0.6876"/>
              <dgm:constr type="w" for="ch" forName="Child2" refType="w" fact="0.2868"/>
              <dgm:constr type="h" for="ch" forName="Child2" refType="h" fact="0.3124"/>
              <dgm:constr type="r" for="ch" forName="Accent1" refType="w" fact="1.0053"/>
              <dgm:constr type="t" for="ch" forName="Accent1" refType="h" fact="-0.0109"/>
              <dgm:constr type="w" for="ch" forName="Accent1" refType="w" fact="0.4334"/>
              <dgm:constr type="h" for="ch" forName="Accent1" refType="h" fact="0.806"/>
              <dgm:constr type="r" for="ch" forName="ParentBackground1" refType="w" fact="0.932"/>
              <dgm:constr type="t" for="ch" forName="ParentBackground1" refType="h" fact="0.1262"/>
              <dgm:constr type="w" for="ch" forName="ParentBackground1" refType="w" fact="0.2868"/>
              <dgm:constr type="h" for="ch" forName="ParentBackground1" refType="h" fact="0.5319"/>
              <dgm:constr type="r" for="ch" forName="Child1" refType="w" fact="0.932"/>
              <dgm:constr type="t" for="ch" forName="Child1" refType="h" fact="0.6876"/>
              <dgm:constr type="w" for="ch" forName="Child1" refType="w" fact="0.2868"/>
              <dgm:constr type="h" for="ch" forName="Child1" refType="h" fact="0.3124"/>
            </dgm:constrLst>
          </dgm:if>
          <dgm:if name="Name20"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r" for="ch" forName="Parent4" refType="w" fact="0.1943"/>
              <dgm:constr type="t" for="ch" forName="Parent4" refType="h" fact="0.2022"/>
              <dgm:constr type="w" for="ch" forName="Parent4" refType="w" fact="0.1555"/>
              <dgm:constr type="h" for="ch" forName="Parent4" refType="h" fact="0.3799"/>
              <dgm:constr type="r" for="ch" forName="Parent3" refType="w" fact="0.4353"/>
              <dgm:constr type="t" for="ch" forName="Parent3" refType="h" fact="0.2022"/>
              <dgm:constr type="w" for="ch" forName="Parent3" refType="w" fact="0.1555"/>
              <dgm:constr type="h" for="ch" forName="Parent3" refType="h" fact="0.3799"/>
              <dgm:constr type="r" for="ch" forName="Parent2" refType="w" fact="0.6763"/>
              <dgm:constr type="t" for="ch" forName="Parent2" refType="h" fact="0.2022"/>
              <dgm:constr type="w" for="ch" forName="Parent2" refType="w" fact="0.1555"/>
              <dgm:constr type="h" for="ch" forName="Parent2" refType="h" fact="0.3799"/>
              <dgm:constr type="r" for="ch" forName="Parent1" refType="w" fact="0.9173"/>
              <dgm:constr type="t" for="ch" forName="Parent1" refType="h" fact="0.2022"/>
              <dgm:constr type="w" for="ch" forName="Parent1" refType="w" fact="0.1555"/>
              <dgm:constr type="h" for="ch" forName="Parent1" refType="h" fact="0.3799"/>
              <dgm:constr type="r" for="ch" forName="Accent4" refType="w" fact="0.2332"/>
              <dgm:constr type="t" for="ch" forName="Accent4" refType="h" fact="0.1072"/>
              <dgm:constr type="w" for="ch" forName="Accent4" refType="w" fact="0.2332"/>
              <dgm:constr type="h" for="ch" forName="Accent4" refType="h" fact="0.5699"/>
              <dgm:constr type="r" for="ch" forName="ParentBackground4" refType="w" fact="0.2254"/>
              <dgm:constr type="t" for="ch" forName="ParentBackground4" refType="h" fact="0.1262"/>
              <dgm:constr type="w" for="ch" forName="ParentBackground4" refType="w" fact="0.2177"/>
              <dgm:constr type="h" for="ch" forName="ParentBackground4" refType="h" fact="0.5319"/>
              <dgm:constr type="r" for="ch" forName="Child4" refType="w" fact="0.2254"/>
              <dgm:constr type="t" for="ch" forName="Child4" refType="h" fact="0.6876"/>
              <dgm:constr type="w" for="ch" forName="Child4" refType="w" fact="0.2177"/>
              <dgm:constr type="h" for="ch" forName="Child4" refType="h" fact="0.3124"/>
              <dgm:constr type="r" for="ch" forName="Accent3" refType="w" fact="0.5235"/>
              <dgm:constr type="t" for="ch" forName="Accent3" refType="h" fact="-0.0109"/>
              <dgm:constr type="w" for="ch" forName="Accent3" refType="w" fact="0.3298"/>
              <dgm:constr type="h" for="ch" forName="Accent3" refType="h" fact="0.806"/>
              <dgm:constr type="r" for="ch" forName="ParentBackground3" refType="w" fact="0.4664"/>
              <dgm:constr type="t" for="ch" forName="ParentBackground3" refType="h" fact="0.1262"/>
              <dgm:constr type="w" for="ch" forName="ParentBackground3" refType="w" fact="0.2177"/>
              <dgm:constr type="h" for="ch" forName="ParentBackground3" refType="h" fact="0.5319"/>
              <dgm:constr type="r" for="ch" forName="Child3" refType="w" fact="0.4664"/>
              <dgm:constr type="t" for="ch" forName="Child3" refType="h" fact="0.6876"/>
              <dgm:constr type="w" for="ch" forName="Child3" refType="w" fact="0.2177"/>
              <dgm:constr type="h" for="ch" forName="Child3" refType="h" fact="0.3124"/>
              <dgm:constr type="r" for="ch" forName="Accent2" refType="w" fact="0.7635"/>
              <dgm:constr type="t" for="ch" forName="Accent2" refType="h" fact="-0.0109"/>
              <dgm:constr type="w" for="ch" forName="Accent2" refType="w" fact="0.3298"/>
              <dgm:constr type="h" for="ch" forName="Accent2" refType="h" fact="0.806"/>
              <dgm:constr type="r" for="ch" forName="ParentBackground2" refType="w" fact="0.7074"/>
              <dgm:constr type="t" for="ch" forName="ParentBackground2" refType="h" fact="0.1262"/>
              <dgm:constr type="w" for="ch" forName="ParentBackground2" refType="w" fact="0.2177"/>
              <dgm:constr type="h" for="ch" forName="ParentBackground2" refType="h" fact="0.5319"/>
              <dgm:constr type="r" for="ch" forName="Child2" refType="w" fact="0.7074"/>
              <dgm:constr type="t" for="ch" forName="Child2" refType="h" fact="0.6876"/>
              <dgm:constr type="w" for="ch" forName="Child2" refType="w" fact="0.2177"/>
              <dgm:constr type="h" for="ch" forName="Child2" refType="h" fact="0.3124"/>
              <dgm:constr type="r" for="ch" forName="Accent1" refType="w" fact="1.0045"/>
              <dgm:constr type="t" for="ch" forName="Accent1" refType="h" fact="-0.0109"/>
              <dgm:constr type="w" for="ch" forName="Accent1" refType="w" fact="0.3298"/>
              <dgm:constr type="h" for="ch" forName="Accent1" refType="h" fact="0.806"/>
              <dgm:constr type="r" for="ch" forName="ParentBackground1" refType="w" fact="0.9484"/>
              <dgm:constr type="t" for="ch" forName="ParentBackground1" refType="h" fact="0.1262"/>
              <dgm:constr type="w" for="ch" forName="ParentBackground1" refType="w" fact="0.2177"/>
              <dgm:constr type="h" for="ch" forName="ParentBackground1" refType="h" fact="0.5319"/>
              <dgm:constr type="r" for="ch" forName="Child1" refType="w" fact="0.9484"/>
              <dgm:constr type="t" for="ch" forName="Child1" refType="h" fact="0.6876"/>
              <dgm:constr type="w" for="ch" forName="Child1" refType="w" fact="0.2177"/>
              <dgm:constr type="h" for="ch" forName="Child1" refType="h" fact="0.3124"/>
            </dgm:constrLst>
          </dgm:if>
          <dgm:if name="Name21"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r" for="ch" forName="Parent5" refType="w" fact="0.1566"/>
              <dgm:constr type="t" for="ch" forName="Parent5" refType="h" fact="0.2022"/>
              <dgm:constr type="w" for="ch" forName="Parent5" refType="w" fact="0.1253"/>
              <dgm:constr type="h" for="ch" forName="Parent5" refType="h" fact="0.3799"/>
              <dgm:constr type="r" for="ch" forName="Parent4" refType="w" fact="0.3508"/>
              <dgm:constr type="t" for="ch" forName="Parent4" refType="h" fact="0.2022"/>
              <dgm:constr type="w" for="ch" forName="Parent4" refType="w" fact="0.1253"/>
              <dgm:constr type="h" for="ch" forName="Parent4" refType="h" fact="0.3799"/>
              <dgm:constr type="r" for="ch" forName="Parent3" refType="w" fact="0.545"/>
              <dgm:constr type="t" for="ch" forName="Parent3" refType="h" fact="0.2022"/>
              <dgm:constr type="w" for="ch" forName="Parent3" refType="w" fact="0.1253"/>
              <dgm:constr type="h" for="ch" forName="Parent3" refType="h" fact="0.3799"/>
              <dgm:constr type="r" for="ch" forName="Parent2" refType="w" fact="0.7391"/>
              <dgm:constr type="t" for="ch" forName="Parent2" refType="h" fact="0.2022"/>
              <dgm:constr type="w" for="ch" forName="Parent2" refType="w" fact="0.1253"/>
              <dgm:constr type="h" for="ch" forName="Parent2" refType="h" fact="0.3799"/>
              <dgm:constr type="r" for="ch" forName="Parent1" refType="w" fact="0.9333"/>
              <dgm:constr type="t" for="ch" forName="Parent1" refType="h" fact="0.2022"/>
              <dgm:constr type="w" for="ch" forName="Parent1" refType="w" fact="0.1253"/>
              <dgm:constr type="h" for="ch" forName="Parent1" refType="h" fact="0.3799"/>
              <dgm:constr type="r" for="ch" forName="Accent5" refType="w" fact="0.1879"/>
              <dgm:constr type="t" for="ch" forName="Accent5" refType="h" fact="0.1072"/>
              <dgm:constr type="w" for="ch" forName="Accent5" refType="w" fact="0.1879"/>
              <dgm:constr type="h" for="ch" forName="Accent5" refType="h" fact="0.5699"/>
              <dgm:constr type="r" for="ch" forName="ParentBackground5" refType="w" fact="0.1817"/>
              <dgm:constr type="t" for="ch" forName="ParentBackground5" refType="h" fact="0.1262"/>
              <dgm:constr type="w" for="ch" forName="ParentBackground5" refType="w" fact="0.1754"/>
              <dgm:constr type="h" for="ch" forName="ParentBackground5" refType="h" fact="0.5319"/>
              <dgm:constr type="r" for="ch" forName="Child5" refType="w" fact="0.1817"/>
              <dgm:constr type="t" for="ch" forName="Child5" refType="h" fact="0.6876"/>
              <dgm:constr type="w" for="ch" forName="Child5" refType="w" fact="0.1754"/>
              <dgm:constr type="h" for="ch" forName="Child5" refType="h" fact="0.3124"/>
              <dgm:constr type="r" for="ch" forName="Accent4" refType="w" fact="0.4211"/>
              <dgm:constr type="t" for="ch" forName="Accent4" refType="h" fact="-0.0109"/>
              <dgm:constr type="w" for="ch" forName="Accent4" refType="w" fact="0.2657"/>
              <dgm:constr type="h" for="ch" forName="Accent4" refType="h" fact="0.806"/>
              <dgm:constr type="r" for="ch" forName="ParentBackground4" refType="w" fact="0.3758"/>
              <dgm:constr type="t" for="ch" forName="ParentBackground4" refType="h" fact="0.1262"/>
              <dgm:constr type="w" for="ch" forName="ParentBackground4" refType="w" fact="0.1754"/>
              <dgm:constr type="h" for="ch" forName="ParentBackground4" refType="h" fact="0.5319"/>
              <dgm:constr type="r" for="ch" forName="Child4" refType="w" fact="0.3758"/>
              <dgm:constr type="t" for="ch" forName="Child4" refType="h" fact="0.6876"/>
              <dgm:constr type="w" for="ch" forName="Child4" refType="w" fact="0.1754"/>
              <dgm:constr type="h" for="ch" forName="Child4" refType="h" fact="0.3124"/>
              <dgm:constr type="r" for="ch" forName="Accent3" refType="w" fact="0.6152"/>
              <dgm:constr type="t" for="ch" forName="Accent3" refType="h" fact="-0.0109"/>
              <dgm:constr type="w" for="ch" forName="Accent3" refType="w" fact="0.2657"/>
              <dgm:constr type="h" for="ch" forName="Accent3" refType="h" fact="0.806"/>
              <dgm:constr type="r" for="ch" forName="ParentBackground3" refType="w" fact="0.57"/>
              <dgm:constr type="t" for="ch" forName="ParentBackground3" refType="h" fact="0.1262"/>
              <dgm:constr type="w" for="ch" forName="ParentBackground3" refType="w" fact="0.1754"/>
              <dgm:constr type="h" for="ch" forName="ParentBackground3" refType="h" fact="0.5319"/>
              <dgm:constr type="r" for="ch" forName="Child3" refType="w" fact="0.57"/>
              <dgm:constr type="t" for="ch" forName="Child3" refType="h" fact="0.6876"/>
              <dgm:constr type="w" for="ch" forName="Child3" refType="w" fact="0.1754"/>
              <dgm:constr type="h" for="ch" forName="Child3" refType="h" fact="0.3124"/>
              <dgm:constr type="r" for="ch" forName="Accent2" refType="w" fact="0.8094"/>
              <dgm:constr type="t" for="ch" forName="Accent2" refType="h" fact="-0.0109"/>
              <dgm:constr type="w" for="ch" forName="Accent2" refType="w" fact="0.2657"/>
              <dgm:constr type="h" for="ch" forName="Accent2" refType="h" fact="0.806"/>
              <dgm:constr type="r" for="ch" forName="ParentBackground2" refType="w" fact="0.7642"/>
              <dgm:constr type="t" for="ch" forName="ParentBackground2" refType="h" fact="0.1262"/>
              <dgm:constr type="w" for="ch" forName="ParentBackground2" refType="w" fact="0.1754"/>
              <dgm:constr type="h" for="ch" forName="ParentBackground2" refType="h" fact="0.5319"/>
              <dgm:constr type="r" for="ch" forName="Child2" refType="w" fact="0.7642"/>
              <dgm:constr type="t" for="ch" forName="Child2" refType="h" fact="0.6876"/>
              <dgm:constr type="w" for="ch" forName="Child2" refType="w" fact="0.1754"/>
              <dgm:constr type="h" for="ch" forName="Child2" refType="h" fact="0.3124"/>
              <dgm:constr type="r" for="ch" forName="Accent1" refType="w" fact="1.0036"/>
              <dgm:constr type="t" for="ch" forName="Accent1" refType="h" fact="-0.0109"/>
              <dgm:constr type="w" for="ch" forName="Accent1" refType="w" fact="0.2657"/>
              <dgm:constr type="h" for="ch" forName="Accent1" refType="h" fact="0.806"/>
              <dgm:constr type="r" for="ch" forName="ParentBackground1" refType="w" fact="0.9584"/>
              <dgm:constr type="t" for="ch" forName="ParentBackground1" refType="h" fact="0.1262"/>
              <dgm:constr type="w" for="ch" forName="ParentBackground1" refType="w" fact="0.1754"/>
              <dgm:constr type="h" for="ch" forName="ParentBackground1" refType="h" fact="0.5319"/>
              <dgm:constr type="r" for="ch" forName="Child1" refType="w" fact="0.9584"/>
              <dgm:constr type="t" for="ch" forName="Child1" refType="h" fact="0.6876"/>
              <dgm:constr type="w" for="ch" forName="Child1" refType="w" fact="0.1754"/>
              <dgm:constr type="h" for="ch" forName="Child1" refType="h" fact="0.3124"/>
            </dgm:constrLst>
          </dgm:if>
          <dgm:if name="Name22"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r" for="ch" forName="Parent6" refType="w" fact="0.1311"/>
              <dgm:constr type="t" for="ch" forName="Parent6" refType="h" fact="0.2022"/>
              <dgm:constr type="w" for="ch" forName="Parent6" refType="w" fact="0.1049"/>
              <dgm:constr type="h" for="ch" forName="Parent6" refType="h" fact="0.3799"/>
              <dgm:constr type="r" for="ch" forName="Parent5" refType="w" fact="0.2937"/>
              <dgm:constr type="t" for="ch" forName="Parent5" refType="h" fact="0.2022"/>
              <dgm:constr type="w" for="ch" forName="Parent5" refType="w" fact="0.1049"/>
              <dgm:constr type="h" for="ch" forName="Parent5" refType="h" fact="0.3799"/>
              <dgm:constr type="r" for="ch" forName="Parent4" refType="w" fact="0.4563"/>
              <dgm:constr type="t" for="ch" forName="Parent4" refType="h" fact="0.2022"/>
              <dgm:constr type="w" for="ch" forName="Parent4" refType="w" fact="0.1049"/>
              <dgm:constr type="h" for="ch" forName="Parent4" refType="h" fact="0.3799"/>
              <dgm:constr type="r" for="ch" forName="Parent3" refType="w" fact="0.619"/>
              <dgm:constr type="t" for="ch" forName="Parent3" refType="h" fact="0.2022"/>
              <dgm:constr type="w" for="ch" forName="Parent3" refType="w" fact="0.1049"/>
              <dgm:constr type="h" for="ch" forName="Parent3" refType="h" fact="0.3799"/>
              <dgm:constr type="r" for="ch" forName="Parent2" refType="w" fact="0.7816"/>
              <dgm:constr type="t" for="ch" forName="Parent2" refType="h" fact="0.2022"/>
              <dgm:constr type="w" for="ch" forName="Parent2" refType="w" fact="0.1049"/>
              <dgm:constr type="h" for="ch" forName="Parent2" refType="h" fact="0.3799"/>
              <dgm:constr type="r" for="ch" forName="Parent1" refType="w" fact="0.9442"/>
              <dgm:constr type="t" for="ch" forName="Parent1" refType="h" fact="0.2022"/>
              <dgm:constr type="w" for="ch" forName="Parent1" refType="w" fact="0.1049"/>
              <dgm:constr type="h" for="ch" forName="Parent1" refType="h" fact="0.3799"/>
              <dgm:constr type="r" for="ch" forName="Accent6" refType="w" fact="0.1574"/>
              <dgm:constr type="t" for="ch" forName="Accent6" refType="h" fact="0.1072"/>
              <dgm:constr type="w" for="ch" forName="Accent6" refType="w" fact="0.1574"/>
              <dgm:constr type="h" for="ch" forName="Accent6" refType="h" fact="0.5699"/>
              <dgm:constr type="r" for="ch" forName="ParentBackground6" refType="w" fact="0.1521"/>
              <dgm:constr type="t" for="ch" forName="ParentBackground6" refType="h" fact="0.1262"/>
              <dgm:constr type="w" for="ch" forName="ParentBackground6" refType="w" fact="0.1469"/>
              <dgm:constr type="h" for="ch" forName="ParentBackground6" refType="h" fact="0.5319"/>
              <dgm:constr type="r" for="ch" forName="Child6" refType="w" fact="0.1521"/>
              <dgm:constr type="t" for="ch" forName="Child6" refType="h" fact="0.6876"/>
              <dgm:constr type="w" for="ch" forName="Child6" refType="w" fact="0.1469"/>
              <dgm:constr type="h" for="ch" forName="Child6" refType="h" fact="0.3124"/>
              <dgm:constr type="r" for="ch" forName="Accent5" refType="w" fact="0.3526"/>
              <dgm:constr type="t" for="ch" forName="Accent5" refType="h" fact="-0.0109"/>
              <dgm:constr type="w" for="ch" forName="Accent5" refType="w" fact="0.2226"/>
              <dgm:constr type="h" for="ch" forName="Accent5" refType="h" fact="0.806"/>
              <dgm:constr type="r" for="ch" forName="ParentBackground5" refType="w" fact="0.3147"/>
              <dgm:constr type="t" for="ch" forName="ParentBackground5" refType="h" fact="0.1262"/>
              <dgm:constr type="w" for="ch" forName="ParentBackground5" refType="w" fact="0.1469"/>
              <dgm:constr type="h" for="ch" forName="ParentBackground5" refType="h" fact="0.5319"/>
              <dgm:constr type="r" for="ch" forName="Child5" refType="w" fact="0.3147"/>
              <dgm:constr type="t" for="ch" forName="Child5" refType="h" fact="0.6876"/>
              <dgm:constr type="w" for="ch" forName="Child5" refType="w" fact="0.1469"/>
              <dgm:constr type="h" for="ch" forName="Child5" refType="h" fact="0.3124"/>
              <dgm:constr type="r" for="ch" forName="Accent4" refType="w" fact="0.5152"/>
              <dgm:constr type="t" for="ch" forName="Accent4" refType="h" fact="-0.0109"/>
              <dgm:constr type="w" for="ch" forName="Accent4" refType="w" fact="0.2226"/>
              <dgm:constr type="h" for="ch" forName="Accent4" refType="h" fact="0.806"/>
              <dgm:constr type="r" for="ch" forName="ParentBackground4" refType="w" fact="0.4773"/>
              <dgm:constr type="t" for="ch" forName="ParentBackground4" refType="h" fact="0.1262"/>
              <dgm:constr type="w" for="ch" forName="ParentBackground4" refType="w" fact="0.1469"/>
              <dgm:constr type="h" for="ch" forName="ParentBackground4" refType="h" fact="0.5319"/>
              <dgm:constr type="r" for="ch" forName="Child4" refType="w" fact="0.4773"/>
              <dgm:constr type="t" for="ch" forName="Child4" refType="h" fact="0.6876"/>
              <dgm:constr type="w" for="ch" forName="Child4" refType="w" fact="0.1469"/>
              <dgm:constr type="h" for="ch" forName="Child4" refType="h" fact="0.3124"/>
              <dgm:constr type="r" for="ch" forName="Accent3" refType="w" fact="0.6778"/>
              <dgm:constr type="t" for="ch" forName="Accent3" refType="h" fact="-0.0109"/>
              <dgm:constr type="w" for="ch" forName="Accent3" refType="w" fact="0.2226"/>
              <dgm:constr type="h" for="ch" forName="Accent3" refType="h" fact="0.806"/>
              <dgm:constr type="r" for="ch" forName="ParentBackground3" refType="w" fact="0.6399"/>
              <dgm:constr type="t" for="ch" forName="ParentBackground3" refType="h" fact="0.1262"/>
              <dgm:constr type="w" for="ch" forName="ParentBackground3" refType="w" fact="0.1469"/>
              <dgm:constr type="h" for="ch" forName="ParentBackground3" refType="h" fact="0.5319"/>
              <dgm:constr type="r" for="ch" forName="Child3" refType="w" fact="0.6399"/>
              <dgm:constr type="t" for="ch" forName="Child3" refType="h" fact="0.6876"/>
              <dgm:constr type="w" for="ch" forName="Child3" refType="w" fact="0.1469"/>
              <dgm:constr type="h" for="ch" forName="Child3" refType="h" fact="0.3124"/>
              <dgm:constr type="r" for="ch" forName="Accent2" refType="w" fact="0.8404"/>
              <dgm:constr type="t" for="ch" forName="Accent2" refType="h" fact="-0.0109"/>
              <dgm:constr type="w" for="ch" forName="Accent2" refType="w" fact="0.2226"/>
              <dgm:constr type="h" for="ch" forName="Accent2" refType="h" fact="0.806"/>
              <dgm:constr type="r" for="ch" forName="ParentBackground2" refType="w" fact="0.8025"/>
              <dgm:constr type="t" for="ch" forName="ParentBackground2" refType="h" fact="0.1262"/>
              <dgm:constr type="w" for="ch" forName="ParentBackground2" refType="w" fact="0.1469"/>
              <dgm:constr type="h" for="ch" forName="ParentBackground2" refType="h" fact="0.5319"/>
              <dgm:constr type="r" for="ch" forName="Child2" refType="w" fact="0.8025"/>
              <dgm:constr type="t" for="ch" forName="Child2" refType="h" fact="0.6876"/>
              <dgm:constr type="w" for="ch" forName="Child2" refType="w" fact="0.1469"/>
              <dgm:constr type="h" for="ch" forName="Child2" refType="h" fact="0.3124"/>
              <dgm:constr type="r" for="ch" forName="Accent1" refType="w" fact="1.003"/>
              <dgm:constr type="t" for="ch" forName="Accent1" refType="h" fact="-0.0109"/>
              <dgm:constr type="w" for="ch" forName="Accent1" refType="w" fact="0.2226"/>
              <dgm:constr type="h" for="ch" forName="Accent1" refType="h" fact="0.806"/>
              <dgm:constr type="r" for="ch" forName="ParentBackground1" refType="w" fact="0.9652"/>
              <dgm:constr type="t" for="ch" forName="ParentBackground1" refType="h" fact="0.1262"/>
              <dgm:constr type="w" for="ch" forName="ParentBackground1" refType="w" fact="0.1469"/>
              <dgm:constr type="h" for="ch" forName="ParentBackground1" refType="h" fact="0.5319"/>
              <dgm:constr type="r" for="ch" forName="Child1" refType="w" fact="0.9652"/>
              <dgm:constr type="t" for="ch" forName="Child1" refType="h" fact="0.6876"/>
              <dgm:constr type="w" for="ch" forName="Child1" refType="w" fact="0.1469"/>
              <dgm:constr type="h" for="ch" forName="Child1" refType="h" fact="0.3124"/>
            </dgm:constrLst>
          </dgm:if>
          <dgm:if name="Name23"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r" for="ch" forName="Parent7" refType="w" fact="0.1128"/>
              <dgm:constr type="t" for="ch" forName="Parent7" refType="h" fact="0.2022"/>
              <dgm:constr type="w" for="ch" forName="Parent7" refType="w" fact="0.0902"/>
              <dgm:constr type="h" for="ch" forName="Parent7" refType="h" fact="0.3799"/>
              <dgm:constr type="r" for="ch" forName="Parent6" refType="w" fact="0.2527"/>
              <dgm:constr type="t" for="ch" forName="Parent6" refType="h" fact="0.2022"/>
              <dgm:constr type="w" for="ch" forName="Parent6" refType="w" fact="0.0902"/>
              <dgm:constr type="h" for="ch" forName="Parent6" refType="h" fact="0.3799"/>
              <dgm:constr type="r" for="ch" forName="Parent5" refType="w" fact="0.3925"/>
              <dgm:constr type="t" for="ch" forName="Parent5" refType="h" fact="0.2022"/>
              <dgm:constr type="w" for="ch" forName="Parent5" refType="w" fact="0.0902"/>
              <dgm:constr type="h" for="ch" forName="Parent5" refType="h" fact="0.3799"/>
              <dgm:constr type="r" for="ch" forName="Parent4" refType="w" fact="0.5324"/>
              <dgm:constr type="t" for="ch" forName="Parent4" refType="h" fact="0.2022"/>
              <dgm:constr type="w" for="ch" forName="Parent4" refType="w" fact="0.0902"/>
              <dgm:constr type="h" for="ch" forName="Parent4" refType="h" fact="0.3799"/>
              <dgm:constr type="r" for="ch" forName="Parent3" refType="w" fact="0.6723"/>
              <dgm:constr type="t" for="ch" forName="Parent3" refType="h" fact="0.2022"/>
              <dgm:constr type="w" for="ch" forName="Parent3" refType="w" fact="0.0902"/>
              <dgm:constr type="h" for="ch" forName="Parent3" refType="h" fact="0.3799"/>
              <dgm:constr type="r" for="ch" forName="Parent2" refType="w" fact="0.8121"/>
              <dgm:constr type="t" for="ch" forName="Parent2" refType="h" fact="0.2022"/>
              <dgm:constr type="w" for="ch" forName="Parent2" refType="w" fact="0.0902"/>
              <dgm:constr type="h" for="ch" forName="Parent2" refType="h" fact="0.3799"/>
              <dgm:constr type="r" for="ch" forName="Parent1" refType="w" fact="0.952"/>
              <dgm:constr type="t" for="ch" forName="Parent1" refType="h" fact="0.2022"/>
              <dgm:constr type="w" for="ch" forName="Parent1" refType="w" fact="0.0902"/>
              <dgm:constr type="h" for="ch" forName="Parent1" refType="h" fact="0.3799"/>
              <dgm:constr type="r" for="ch" forName="Accent7" refType="w" fact="0.1354"/>
              <dgm:constr type="t" for="ch" forName="Accent7" refType="h" fact="0.1072"/>
              <dgm:constr type="w" for="ch" forName="Accent7" refType="w" fact="0.1354"/>
              <dgm:constr type="h" for="ch" forName="Accent7" refType="h" fact="0.5699"/>
              <dgm:constr type="r" for="ch" forName="ParentBackground7" refType="w" fact="0.1308"/>
              <dgm:constr type="t" for="ch" forName="ParentBackground7" refType="h" fact="0.1262"/>
              <dgm:constr type="w" for="ch" forName="ParentBackground7" refType="w" fact="0.1263"/>
              <dgm:constr type="h" for="ch" forName="ParentBackground7" refType="h" fact="0.5319"/>
              <dgm:constr type="r" for="ch" forName="Child7" refType="w" fact="0.1308"/>
              <dgm:constr type="t" for="ch" forName="Child7" refType="h" fact="0.6876"/>
              <dgm:constr type="w" for="ch" forName="Child7" refType="w" fact="0.1263"/>
              <dgm:constr type="h" for="ch" forName="Child7" refType="h" fact="0.3124"/>
              <dgm:constr type="r" for="ch" forName="Accent6" refType="w" fact="0.3033"/>
              <dgm:constr type="t" for="ch" forName="Accent6" refType="h" fact="-0.0109"/>
              <dgm:constr type="w" for="ch" forName="Accent6" refType="w" fact="0.1915"/>
              <dgm:constr type="h" for="ch" forName="Accent6" refType="h" fact="0.806"/>
              <dgm:constr type="r" for="ch" forName="ParentBackground6" refType="w" fact="0.2707"/>
              <dgm:constr type="t" for="ch" forName="ParentBackground6" refType="h" fact="0.1262"/>
              <dgm:constr type="w" for="ch" forName="ParentBackground6" refType="w" fact="0.1263"/>
              <dgm:constr type="h" for="ch" forName="ParentBackground6" refType="h" fact="0.5319"/>
              <dgm:constr type="r" for="ch" forName="Child6" refType="w" fact="0.2707"/>
              <dgm:constr type="t" for="ch" forName="Child6" refType="h" fact="0.6876"/>
              <dgm:constr type="w" for="ch" forName="Child6" refType="w" fact="0.1263"/>
              <dgm:constr type="h" for="ch" forName="Child6" refType="h" fact="0.3124"/>
              <dgm:constr type="r" for="ch" forName="Accent5" refType="w" fact="0.4431"/>
              <dgm:constr type="t" for="ch" forName="Accent5" refType="h" fact="-0.0109"/>
              <dgm:constr type="w" for="ch" forName="Accent5" refType="w" fact="0.1915"/>
              <dgm:constr type="h" for="ch" forName="Accent5" refType="h" fact="0.806"/>
              <dgm:constr type="r" for="ch" forName="ParentBackground5" refType="w" fact="0.4106"/>
              <dgm:constr type="t" for="ch" forName="ParentBackground5" refType="h" fact="0.1262"/>
              <dgm:constr type="w" for="ch" forName="ParentBackground5" refType="w" fact="0.1263"/>
              <dgm:constr type="h" for="ch" forName="ParentBackground5" refType="h" fact="0.5319"/>
              <dgm:constr type="r" for="ch" forName="Child5" refType="w" fact="0.4106"/>
              <dgm:constr type="t" for="ch" forName="Child5" refType="h" fact="0.6876"/>
              <dgm:constr type="w" for="ch" forName="Child5" refType="w" fact="0.1263"/>
              <dgm:constr type="h" for="ch" forName="Child5" refType="h" fact="0.3124"/>
              <dgm:constr type="r" for="ch" forName="Accent4" refType="w" fact="0.583"/>
              <dgm:constr type="t" for="ch" forName="Accent4" refType="h" fact="-0.0109"/>
              <dgm:constr type="w" for="ch" forName="Accent4" refType="w" fact="0.1915"/>
              <dgm:constr type="h" for="ch" forName="Accent4" refType="h" fact="0.806"/>
              <dgm:constr type="r" for="ch" forName="ParentBackground4" refType="w" fact="0.5504"/>
              <dgm:constr type="t" for="ch" forName="ParentBackground4" refType="h" fact="0.1262"/>
              <dgm:constr type="w" for="ch" forName="ParentBackground4" refType="w" fact="0.1263"/>
              <dgm:constr type="h" for="ch" forName="ParentBackground4" refType="h" fact="0.5319"/>
              <dgm:constr type="r" for="ch" forName="Child4" refType="w" fact="0.5504"/>
              <dgm:constr type="t" for="ch" forName="Child4" refType="h" fact="0.6876"/>
              <dgm:constr type="w" for="ch" forName="Child4" refType="w" fact="0.1263"/>
              <dgm:constr type="h" for="ch" forName="Child4" refType="h" fact="0.3124"/>
              <dgm:constr type="r" for="ch" forName="Accent3" refType="w" fact="0.7229"/>
              <dgm:constr type="t" for="ch" forName="Accent3" refType="h" fact="-0.0109"/>
              <dgm:constr type="w" for="ch" forName="Accent3" refType="w" fact="0.1915"/>
              <dgm:constr type="h" for="ch" forName="Accent3" refType="h" fact="0.806"/>
              <dgm:constr type="r" for="ch" forName="ParentBackground3" refType="w" fact="0.6903"/>
              <dgm:constr type="t" for="ch" forName="ParentBackground3" refType="h" fact="0.1262"/>
              <dgm:constr type="w" for="ch" forName="ParentBackground3" refType="w" fact="0.1263"/>
              <dgm:constr type="h" for="ch" forName="ParentBackground3" refType="h" fact="0.5319"/>
              <dgm:constr type="r" for="ch" forName="Child3" refType="w" fact="0.6903"/>
              <dgm:constr type="t" for="ch" forName="Child3" refType="h" fact="0.6876"/>
              <dgm:constr type="w" for="ch" forName="Child3" refType="w" fact="0.1263"/>
              <dgm:constr type="h" for="ch" forName="Child3" refType="h" fact="0.3124"/>
              <dgm:constr type="r" for="ch" forName="Accent2" refType="w" fact="0.8627"/>
              <dgm:constr type="t" for="ch" forName="Accent2" refType="h" fact="-0.0109"/>
              <dgm:constr type="w" for="ch" forName="Accent2" refType="w" fact="0.1915"/>
              <dgm:constr type="h" for="ch" forName="Accent2" refType="h" fact="0.806"/>
              <dgm:constr type="r" for="ch" forName="ParentBackground2" refType="w" fact="0.8302"/>
              <dgm:constr type="t" for="ch" forName="ParentBackground2" refType="h" fact="0.1262"/>
              <dgm:constr type="w" for="ch" forName="ParentBackground2" refType="w" fact="0.1263"/>
              <dgm:constr type="h" for="ch" forName="ParentBackground2" refType="h" fact="0.5319"/>
              <dgm:constr type="r" for="ch" forName="Child2" refType="w" fact="0.8302"/>
              <dgm:constr type="t" for="ch" forName="Child2" refType="h" fact="0.6876"/>
              <dgm:constr type="w" for="ch" forName="Child2" refType="w" fact="0.1263"/>
              <dgm:constr type="h" for="ch" forName="Child2" refType="h" fact="0.3124"/>
              <dgm:constr type="r" for="ch" forName="Accent1" refType="w" fact="1.0026"/>
              <dgm:constr type="t" for="ch" forName="Accent1" refType="h" fact="-0.0109"/>
              <dgm:constr type="w" for="ch" forName="Accent1" refType="w" fact="0.1915"/>
              <dgm:constr type="h" for="ch" forName="Accent1" refType="h" fact="0.806"/>
              <dgm:constr type="r" for="ch" forName="ParentBackground1" refType="w" fact="0.97"/>
              <dgm:constr type="t" for="ch" forName="ParentBackground1" refType="h" fact="0.1262"/>
              <dgm:constr type="w" for="ch" forName="ParentBackground1" refType="w" fact="0.1263"/>
              <dgm:constr type="h" for="ch" forName="ParentBackground1" refType="h" fact="0.5319"/>
              <dgm:constr type="r" for="ch" forName="Child1" refType="w" fact="0.97"/>
              <dgm:constr type="t" for="ch" forName="Child1" refType="h" fact="0.6876"/>
              <dgm:constr type="w" for="ch" forName="Child1" refType="w" fact="0.1263"/>
              <dgm:constr type="h" for="ch" forName="Child1" refType="h" fact="0.3124"/>
            </dgm:constrLst>
          </dgm:if>
          <dgm:if name="Name24"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r" for="ch" forName="Parent8" refType="w" fact="0.099"/>
              <dgm:constr type="t" for="ch" forName="Parent8" refType="h" fact="0.2022"/>
              <dgm:constr type="w" for="ch" forName="Parent8" refType="w" fact="0.0792"/>
              <dgm:constr type="h" for="ch" forName="Parent8" refType="h" fact="0.3799"/>
              <dgm:constr type="r" for="ch" forName="Parent7" refType="w" fact="0.2217"/>
              <dgm:constr type="t" for="ch" forName="Parent7" refType="h" fact="0.2022"/>
              <dgm:constr type="w" for="ch" forName="Parent7" refType="w" fact="0.0792"/>
              <dgm:constr type="h" for="ch" forName="Parent7" refType="h" fact="0.3799"/>
              <dgm:constr type="r" for="ch" forName="Parent6" refType="w" fact="0.3444"/>
              <dgm:constr type="t" for="ch" forName="Parent6" refType="h" fact="0.2022"/>
              <dgm:constr type="w" for="ch" forName="Parent6" refType="w" fact="0.0792"/>
              <dgm:constr type="h" for="ch" forName="Parent6" refType="h" fact="0.3799"/>
              <dgm:constr type="r" for="ch" forName="Parent5" refType="w" fact="0.4671"/>
              <dgm:constr type="t" for="ch" forName="Parent5" refType="h" fact="0.2022"/>
              <dgm:constr type="w" for="ch" forName="Parent5" refType="w" fact="0.0792"/>
              <dgm:constr type="h" for="ch" forName="Parent5" refType="h" fact="0.3799"/>
              <dgm:constr type="r" for="ch" forName="Parent4" refType="w" fact="0.5898"/>
              <dgm:constr type="t" for="ch" forName="Parent4" refType="h" fact="0.2022"/>
              <dgm:constr type="w" for="ch" forName="Parent4" refType="w" fact="0.0792"/>
              <dgm:constr type="h" for="ch" forName="Parent4" refType="h" fact="0.3799"/>
              <dgm:constr type="r" for="ch" forName="Parent3" refType="w" fact="0.7125"/>
              <dgm:constr type="t" for="ch" forName="Parent3" refType="h" fact="0.2022"/>
              <dgm:constr type="w" for="ch" forName="Parent3" refType="w" fact="0.0792"/>
              <dgm:constr type="h" for="ch" forName="Parent3" refType="h" fact="0.3799"/>
              <dgm:constr type="r" for="ch" forName="Parent2" refType="w" fact="0.8352"/>
              <dgm:constr type="t" for="ch" forName="Parent2" refType="h" fact="0.2022"/>
              <dgm:constr type="w" for="ch" forName="Parent2" refType="w" fact="0.0792"/>
              <dgm:constr type="h" for="ch" forName="Parent2" refType="h" fact="0.3799"/>
              <dgm:constr type="r" for="ch" forName="Parent1" refType="w" fact="0.9579"/>
              <dgm:constr type="t" for="ch" forName="Parent1" refType="h" fact="0.2022"/>
              <dgm:constr type="w" for="ch" forName="Parent1" refType="w" fact="0.0792"/>
              <dgm:constr type="h" for="ch" forName="Parent1" refType="h" fact="0.3799"/>
              <dgm:constr type="r" for="ch" forName="Accent8" refType="w" fact="0.1187"/>
              <dgm:constr type="t" for="ch" forName="Accent8" refType="h" fact="0.1072"/>
              <dgm:constr type="w" for="ch" forName="Accent8" refType="w" fact="0.1187"/>
              <dgm:constr type="h" for="ch" forName="Accent8" refType="h" fact="0.5699"/>
              <dgm:constr type="r" for="ch" forName="ParentBackground8" refType="w" fact="0.1148"/>
              <dgm:constr type="t" for="ch" forName="ParentBackground8" refType="h" fact="0.1262"/>
              <dgm:constr type="w" for="ch" forName="ParentBackground8" refType="w" fact="0.1108"/>
              <dgm:constr type="h" for="ch" forName="ParentBackground8" refType="h" fact="0.5319"/>
              <dgm:constr type="r" for="ch" forName="Child8" refType="w" fact="0.1148"/>
              <dgm:constr type="t" for="ch" forName="Child8" refType="h" fact="0.6876"/>
              <dgm:constr type="w" for="ch" forName="Child8" refType="w" fact="0.1108"/>
              <dgm:constr type="h" for="ch" forName="Child8" refType="h" fact="0.3124"/>
              <dgm:constr type="r" for="ch" forName="Accent7" refType="w" fact="0.2661"/>
              <dgm:constr type="t" for="ch" forName="Accent7" refType="h" fact="-0.0109"/>
              <dgm:constr type="w" for="ch" forName="Accent7" refType="w" fact="0.1679"/>
              <dgm:constr type="h" for="ch" forName="Accent7" refType="h" fact="0.806"/>
              <dgm:constr type="r" for="ch" forName="ParentBackground7" refType="w" fact="0.2375"/>
              <dgm:constr type="t" for="ch" forName="ParentBackground7" refType="h" fact="0.1262"/>
              <dgm:constr type="w" for="ch" forName="ParentBackground7" refType="w" fact="0.1108"/>
              <dgm:constr type="h" for="ch" forName="ParentBackground7" refType="h" fact="0.5319"/>
              <dgm:constr type="r" for="ch" forName="Child7" refType="w" fact="0.2375"/>
              <dgm:constr type="t" for="ch" forName="Child7" refType="h" fact="0.6876"/>
              <dgm:constr type="w" for="ch" forName="Child7" refType="w" fact="0.1108"/>
              <dgm:constr type="h" for="ch" forName="Child7" refType="h" fact="0.3124"/>
              <dgm:constr type="r" for="ch" forName="Accent6" refType="w" fact="0.3888"/>
              <dgm:constr type="t" for="ch" forName="Accent6" refType="h" fact="-0.0109"/>
              <dgm:constr type="w" for="ch" forName="Accent6" refType="w" fact="0.1679"/>
              <dgm:constr type="h" for="ch" forName="Accent6" refType="h" fact="0.806"/>
              <dgm:constr type="r" for="ch" forName="ParentBackground6" refType="w" fact="0.3602"/>
              <dgm:constr type="t" for="ch" forName="ParentBackground6" refType="h" fact="0.1262"/>
              <dgm:constr type="w" for="ch" forName="ParentBackground6" refType="w" fact="0.1108"/>
              <dgm:constr type="h" for="ch" forName="ParentBackground6" refType="h" fact="0.5319"/>
              <dgm:constr type="r" for="ch" forName="Child6" refType="w" fact="0.3602"/>
              <dgm:constr type="t" for="ch" forName="Child6" refType="h" fact="0.6876"/>
              <dgm:constr type="w" for="ch" forName="Child6" refType="w" fact="0.1108"/>
              <dgm:constr type="h" for="ch" forName="Child6" refType="h" fact="0.3124"/>
              <dgm:constr type="r" for="ch" forName="Accent5" refType="w" fact="0.5115"/>
              <dgm:constr type="t" for="ch" forName="Accent5" refType="h" fact="-0.0109"/>
              <dgm:constr type="w" for="ch" forName="Accent5" refType="w" fact="0.1679"/>
              <dgm:constr type="h" for="ch" forName="Accent5" refType="h" fact="0.806"/>
              <dgm:constr type="r" for="ch" forName="ParentBackground5" refType="w" fact="0.4829"/>
              <dgm:constr type="t" for="ch" forName="ParentBackground5" refType="h" fact="0.1262"/>
              <dgm:constr type="w" for="ch" forName="ParentBackground5" refType="w" fact="0.1108"/>
              <dgm:constr type="h" for="ch" forName="ParentBackground5" refType="h" fact="0.5319"/>
              <dgm:constr type="r" for="ch" forName="Child5" refType="w" fact="0.4829"/>
              <dgm:constr type="t" for="ch" forName="Child5" refType="h" fact="0.6876"/>
              <dgm:constr type="w" for="ch" forName="Child5" refType="w" fact="0.1108"/>
              <dgm:constr type="h" for="ch" forName="Child5" refType="h" fact="0.3124"/>
              <dgm:constr type="r" for="ch" forName="Accent4" refType="w" fact="0.6342"/>
              <dgm:constr type="t" for="ch" forName="Accent4" refType="h" fact="-0.0109"/>
              <dgm:constr type="w" for="ch" forName="Accent4" refType="w" fact="0.1679"/>
              <dgm:constr type="h" for="ch" forName="Accent4" refType="h" fact="0.806"/>
              <dgm:constr type="r" for="ch" forName="ParentBackground4" refType="w" fact="0.6056"/>
              <dgm:constr type="t" for="ch" forName="ParentBackground4" refType="h" fact="0.1262"/>
              <dgm:constr type="w" for="ch" forName="ParentBackground4" refType="w" fact="0.1108"/>
              <dgm:constr type="h" for="ch" forName="ParentBackground4" refType="h" fact="0.5319"/>
              <dgm:constr type="r" for="ch" forName="Child4" refType="w" fact="0.6056"/>
              <dgm:constr type="t" for="ch" forName="Child4" refType="h" fact="0.6876"/>
              <dgm:constr type="w" for="ch" forName="Child4" refType="w" fact="0.1108"/>
              <dgm:constr type="h" for="ch" forName="Child4" refType="h" fact="0.3124"/>
              <dgm:constr type="r" for="ch" forName="Accent3" refType="w" fact="0.7569"/>
              <dgm:constr type="t" for="ch" forName="Accent3" refType="h" fact="-0.0109"/>
              <dgm:constr type="w" for="ch" forName="Accent3" refType="w" fact="0.1679"/>
              <dgm:constr type="h" for="ch" forName="Accent3" refType="h" fact="0.806"/>
              <dgm:constr type="r" for="ch" forName="ParentBackground3" refType="w" fact="0.7283"/>
              <dgm:constr type="t" for="ch" forName="ParentBackground3" refType="h" fact="0.1262"/>
              <dgm:constr type="w" for="ch" forName="ParentBackground3" refType="w" fact="0.1108"/>
              <dgm:constr type="h" for="ch" forName="ParentBackground3" refType="h" fact="0.5319"/>
              <dgm:constr type="r" for="ch" forName="Child3" refType="w" fact="0.7283"/>
              <dgm:constr type="t" for="ch" forName="Child3" refType="h" fact="0.6876"/>
              <dgm:constr type="w" for="ch" forName="Child3" refType="w" fact="0.1108"/>
              <dgm:constr type="h" for="ch" forName="Child3" refType="h" fact="0.3124"/>
              <dgm:constr type="r" for="ch" forName="Accent2" refType="w" fact="0.8796"/>
              <dgm:constr type="t" for="ch" forName="Accent2" refType="h" fact="-0.0109"/>
              <dgm:constr type="w" for="ch" forName="Accent2" refType="w" fact="0.1679"/>
              <dgm:constr type="h" for="ch" forName="Accent2" refType="h" fact="0.806"/>
              <dgm:constr type="r" for="ch" forName="ParentBackground2" refType="w" fact="0.851"/>
              <dgm:constr type="t" for="ch" forName="ParentBackground2" refType="h" fact="0.1262"/>
              <dgm:constr type="w" for="ch" forName="ParentBackground2" refType="w" fact="0.1108"/>
              <dgm:constr type="h" for="ch" forName="ParentBackground2" refType="h" fact="0.5319"/>
              <dgm:constr type="r" for="ch" forName="Child2" refType="w" fact="0.851"/>
              <dgm:constr type="t" for="ch" forName="Child2" refType="h" fact="0.6876"/>
              <dgm:constr type="w" for="ch" forName="Child2" refType="w" fact="0.1108"/>
              <dgm:constr type="h" for="ch" forName="Child2" refType="h" fact="0.3124"/>
              <dgm:constr type="r" for="ch" forName="Accent1" refType="w" fact="1.0023"/>
              <dgm:constr type="t" for="ch" forName="Accent1" refType="h" fact="-0.0109"/>
              <dgm:constr type="w" for="ch" forName="Accent1" refType="w" fact="0.1679"/>
              <dgm:constr type="h" for="ch" forName="Accent1" refType="h" fact="0.806"/>
              <dgm:constr type="r" for="ch" forName="ParentBackground1" refType="w" fact="0.9737"/>
              <dgm:constr type="t" for="ch" forName="ParentBackground1" refType="h" fact="0.1262"/>
              <dgm:constr type="w" for="ch" forName="ParentBackground1" refType="w" fact="0.1108"/>
              <dgm:constr type="h" for="ch" forName="ParentBackground1" refType="h" fact="0.5319"/>
              <dgm:constr type="r" for="ch" forName="Child1" refType="w" fact="0.9737"/>
              <dgm:constr type="t" for="ch" forName="Child1" refType="h" fact="0.6876"/>
              <dgm:constr type="w" for="ch" forName="Child1" refType="w" fact="0.1108"/>
              <dgm:constr type="h" for="ch" forName="Child1" refType="h" fact="0.3124"/>
            </dgm:constrLst>
          </dgm:if>
          <dgm:if name="Name25"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r" for="ch" forName="Parent9" refType="w" fact="0.0881"/>
              <dgm:constr type="t" for="ch" forName="Parent9" refType="h" fact="0.2022"/>
              <dgm:constr type="w" for="ch" forName="Parent9" refType="w" fact="0.0705"/>
              <dgm:constr type="h" for="ch" forName="Parent9" refType="h" fact="0.3799"/>
              <dgm:constr type="r" for="ch" forName="Parent8" refType="w" fact="0.1974"/>
              <dgm:constr type="t" for="ch" forName="Parent8" refType="h" fact="0.2022"/>
              <dgm:constr type="w" for="ch" forName="Parent8" refType="w" fact="0.0705"/>
              <dgm:constr type="h" for="ch" forName="Parent8" refType="h" fact="0.3799"/>
              <dgm:constr type="r" for="ch" forName="Parent7" refType="w" fact="0.3067"/>
              <dgm:constr type="t" for="ch" forName="Parent7" refType="h" fact="0.2022"/>
              <dgm:constr type="w" for="ch" forName="Parent7" refType="w" fact="0.0705"/>
              <dgm:constr type="h" for="ch" forName="Parent7" refType="h" fact="0.3799"/>
              <dgm:constr type="r" for="ch" forName="Parent6" refType="w" fact="0.416"/>
              <dgm:constr type="t" for="ch" forName="Parent6" refType="h" fact="0.2022"/>
              <dgm:constr type="w" for="ch" forName="Parent6" refType="w" fact="0.0705"/>
              <dgm:constr type="h" for="ch" forName="Parent6" refType="h" fact="0.3799"/>
              <dgm:constr type="r" for="ch" forName="Parent5" refType="w" fact="0.5253"/>
              <dgm:constr type="t" for="ch" forName="Parent5" refType="h" fact="0.2022"/>
              <dgm:constr type="w" for="ch" forName="Parent5" refType="w" fact="0.0705"/>
              <dgm:constr type="h" for="ch" forName="Parent5" refType="h" fact="0.3799"/>
              <dgm:constr type="r" for="ch" forName="Parent4" refType="w" fact="0.6346"/>
              <dgm:constr type="t" for="ch" forName="Parent4" refType="h" fact="0.2022"/>
              <dgm:constr type="w" for="ch" forName="Parent4" refType="w" fact="0.0705"/>
              <dgm:constr type="h" for="ch" forName="Parent4" refType="h" fact="0.3799"/>
              <dgm:constr type="r" for="ch" forName="Parent3" refType="w" fact="0.7439"/>
              <dgm:constr type="t" for="ch" forName="Parent3" refType="h" fact="0.2022"/>
              <dgm:constr type="w" for="ch" forName="Parent3" refType="w" fact="0.0705"/>
              <dgm:constr type="h" for="ch" forName="Parent3" refType="h" fact="0.3799"/>
              <dgm:constr type="r" for="ch" forName="Parent2" refType="w" fact="0.8532"/>
              <dgm:constr type="t" for="ch" forName="Parent2" refType="h" fact="0.2022"/>
              <dgm:constr type="w" for="ch" forName="Parent2" refType="w" fact="0.0705"/>
              <dgm:constr type="h" for="ch" forName="Parent2" refType="h" fact="0.3799"/>
              <dgm:constr type="r" for="ch" forName="Parent1" refType="w" fact="0.9625"/>
              <dgm:constr type="t" for="ch" forName="Parent1" refType="h" fact="0.2022"/>
              <dgm:constr type="w" for="ch" forName="Parent1" refType="w" fact="0.0705"/>
              <dgm:constr type="h" for="ch" forName="Parent1" refType="h" fact="0.3799"/>
              <dgm:constr type="r" for="ch" forName="Accent9" refType="w" fact="0.1058"/>
              <dgm:constr type="t" for="ch" forName="Accent9" refType="h" fact="0.1072"/>
              <dgm:constr type="w" for="ch" forName="Accent9" refType="w" fact="0.1058"/>
              <dgm:constr type="h" for="ch" forName="Accent9" refType="h" fact="0.5699"/>
              <dgm:constr type="r" for="ch" forName="ParentBackground9" refType="w" fact="0.1022"/>
              <dgm:constr type="t" for="ch" forName="ParentBackground9" refType="h" fact="0.1262"/>
              <dgm:constr type="w" for="ch" forName="ParentBackground9" refType="w" fact="0.0987"/>
              <dgm:constr type="h" for="ch" forName="ParentBackground9" refType="h" fact="0.5319"/>
              <dgm:constr type="r" for="ch" forName="Child9" refType="w" fact="0.1022"/>
              <dgm:constr type="t" for="ch" forName="Child9" refType="h" fact="0.6876"/>
              <dgm:constr type="w" for="ch" forName="Child9" refType="w" fact="0.0987"/>
              <dgm:constr type="h" for="ch" forName="Child9" refType="h" fact="0.3124"/>
              <dgm:constr type="r" for="ch" forName="Accent8" refType="w" fact="0.237"/>
              <dgm:constr type="t" for="ch" forName="Accent8" refType="h" fact="-0.0109"/>
              <dgm:constr type="w" for="ch" forName="Accent8" refType="w" fact="0.1496"/>
              <dgm:constr type="h" for="ch" forName="Accent8" refType="h" fact="0.806"/>
              <dgm:constr type="r" for="ch" forName="ParentBackground8" refType="w" fact="0.2115"/>
              <dgm:constr type="t" for="ch" forName="ParentBackground8" refType="h" fact="0.1262"/>
              <dgm:constr type="w" for="ch" forName="ParentBackground8" refType="w" fact="0.0987"/>
              <dgm:constr type="h" for="ch" forName="ParentBackground8" refType="h" fact="0.5319"/>
              <dgm:constr type="r" for="ch" forName="Child8" refType="w" fact="0.2115"/>
              <dgm:constr type="t" for="ch" forName="Child8" refType="h" fact="0.6876"/>
              <dgm:constr type="w" for="ch" forName="Child8" refType="w" fact="0.0987"/>
              <dgm:constr type="h" for="ch" forName="Child8" refType="h" fact="0.3124"/>
              <dgm:constr type="r" for="ch" forName="Accent7" refType="w" fact="0.3462"/>
              <dgm:constr type="t" for="ch" forName="Accent7" refType="h" fact="-0.0109"/>
              <dgm:constr type="w" for="ch" forName="Accent7" refType="w" fact="0.1496"/>
              <dgm:constr type="h" for="ch" forName="Accent7" refType="h" fact="0.806"/>
              <dgm:constr type="r" for="ch" forName="ParentBackground7" refType="w" fact="0.3208"/>
              <dgm:constr type="t" for="ch" forName="ParentBackground7" refType="h" fact="0.1262"/>
              <dgm:constr type="w" for="ch" forName="ParentBackground7" refType="w" fact="0.0987"/>
              <dgm:constr type="h" for="ch" forName="ParentBackground7" refType="h" fact="0.5319"/>
              <dgm:constr type="r" for="ch" forName="Child7" refType="w" fact="0.3208"/>
              <dgm:constr type="t" for="ch" forName="Child7" refType="h" fact="0.6876"/>
              <dgm:constr type="w" for="ch" forName="Child7" refType="w" fact="0.0987"/>
              <dgm:constr type="h" for="ch" forName="Child7" refType="h" fact="0.3124"/>
              <dgm:constr type="r" for="ch" forName="Accent6" refType="w" fact="0.4555"/>
              <dgm:constr type="t" for="ch" forName="Accent6" refType="h" fact="-0.0109"/>
              <dgm:constr type="w" for="ch" forName="Accent6" refType="w" fact="0.1496"/>
              <dgm:constr type="h" for="ch" forName="Accent6" refType="h" fact="0.806"/>
              <dgm:constr type="r" for="ch" forName="ParentBackground6" refType="w" fact="0.4301"/>
              <dgm:constr type="t" for="ch" forName="ParentBackground6" refType="h" fact="0.1262"/>
              <dgm:constr type="w" for="ch" forName="ParentBackground6" refType="w" fact="0.0987"/>
              <dgm:constr type="h" for="ch" forName="ParentBackground6" refType="h" fact="0.5319"/>
              <dgm:constr type="r" for="ch" forName="Child6" refType="w" fact="0.4301"/>
              <dgm:constr type="t" for="ch" forName="Child6" refType="h" fact="0.6876"/>
              <dgm:constr type="w" for="ch" forName="Child6" refType="w" fact="0.0987"/>
              <dgm:constr type="h" for="ch" forName="Child6" refType="h" fact="0.3124"/>
              <dgm:constr type="r" for="ch" forName="Accent5" refType="w" fact="0.5648"/>
              <dgm:constr type="t" for="ch" forName="Accent5" refType="h" fact="-0.0109"/>
              <dgm:constr type="w" for="ch" forName="Accent5" refType="w" fact="0.1496"/>
              <dgm:constr type="h" for="ch" forName="Accent5" refType="h" fact="0.806"/>
              <dgm:constr type="r" for="ch" forName="ParentBackground5" refType="w" fact="0.5394"/>
              <dgm:constr type="t" for="ch" forName="ParentBackground5" refType="h" fact="0.1262"/>
              <dgm:constr type="w" for="ch" forName="ParentBackground5" refType="w" fact="0.0987"/>
              <dgm:constr type="h" for="ch" forName="ParentBackground5" refType="h" fact="0.5319"/>
              <dgm:constr type="r" for="ch" forName="Child5" refType="w" fact="0.5394"/>
              <dgm:constr type="t" for="ch" forName="Child5" refType="h" fact="0.6876"/>
              <dgm:constr type="w" for="ch" forName="Child5" refType="w" fact="0.0987"/>
              <dgm:constr type="h" for="ch" forName="Child5" refType="h" fact="0.3124"/>
              <dgm:constr type="r" for="ch" forName="Accent4" refType="w" fact="0.6741"/>
              <dgm:constr type="t" for="ch" forName="Accent4" refType="h" fact="-0.0109"/>
              <dgm:constr type="w" for="ch" forName="Accent4" refType="w" fact="0.1496"/>
              <dgm:constr type="h" for="ch" forName="Accent4" refType="h" fact="0.806"/>
              <dgm:constr type="r" for="ch" forName="ParentBackground4" refType="w" fact="0.6487"/>
              <dgm:constr type="t" for="ch" forName="ParentBackground4" refType="h" fact="0.1262"/>
              <dgm:constr type="w" for="ch" forName="ParentBackground4" refType="w" fact="0.0987"/>
              <dgm:constr type="h" for="ch" forName="ParentBackground4" refType="h" fact="0.5319"/>
              <dgm:constr type="r" for="ch" forName="Child4" refType="w" fact="0.6487"/>
              <dgm:constr type="t" for="ch" forName="Child4" refType="h" fact="0.6876"/>
              <dgm:constr type="w" for="ch" forName="Child4" refType="w" fact="0.0987"/>
              <dgm:constr type="h" for="ch" forName="Child4" refType="h" fact="0.3124"/>
              <dgm:constr type="r" for="ch" forName="Accent3" refType="w" fact="0.7834"/>
              <dgm:constr type="t" for="ch" forName="Accent3" refType="h" fact="-0.0109"/>
              <dgm:constr type="w" for="ch" forName="Accent3" refType="w" fact="0.1496"/>
              <dgm:constr type="h" for="ch" forName="Accent3" refType="h" fact="0.806"/>
              <dgm:constr type="r" for="ch" forName="ParentBackground3" refType="w" fact="0.758"/>
              <dgm:constr type="t" for="ch" forName="ParentBackground3" refType="h" fact="0.1262"/>
              <dgm:constr type="w" for="ch" forName="ParentBackground3" refType="w" fact="0.0987"/>
              <dgm:constr type="h" for="ch" forName="ParentBackground3" refType="h" fact="0.5319"/>
              <dgm:constr type="r" for="ch" forName="Child3" refType="w" fact="0.758"/>
              <dgm:constr type="t" for="ch" forName="Child3" refType="h" fact="0.6876"/>
              <dgm:constr type="w" for="ch" forName="Child3" refType="w" fact="0.0987"/>
              <dgm:constr type="h" for="ch" forName="Child3" refType="h" fact="0.3124"/>
              <dgm:constr type="r" for="ch" forName="Accent2" refType="w" fact="0.8927"/>
              <dgm:constr type="t" for="ch" forName="Accent2" refType="h" fact="-0.0109"/>
              <dgm:constr type="w" for="ch" forName="Accent2" refType="w" fact="0.1496"/>
              <dgm:constr type="h" for="ch" forName="Accent2" refType="h" fact="0.806"/>
              <dgm:constr type="r" for="ch" forName="ParentBackground2" refType="w" fact="0.8673"/>
              <dgm:constr type="t" for="ch" forName="ParentBackground2" refType="h" fact="0.1262"/>
              <dgm:constr type="w" for="ch" forName="ParentBackground2" refType="w" fact="0.0987"/>
              <dgm:constr type="h" for="ch" forName="ParentBackground2" refType="h" fact="0.5319"/>
              <dgm:constr type="r" for="ch" forName="Child2" refType="w" fact="0.8673"/>
              <dgm:constr type="t" for="ch" forName="Child2" refType="h" fact="0.6876"/>
              <dgm:constr type="w" for="ch" forName="Child2" refType="w" fact="0.0987"/>
              <dgm:constr type="h" for="ch" forName="Child2" refType="h" fact="0.3124"/>
              <dgm:constr type="r" for="ch" forName="Accent1" refType="w" fact="1.002"/>
              <dgm:constr type="t" for="ch" forName="Accent1" refType="h" fact="-0.0109"/>
              <dgm:constr type="w" for="ch" forName="Accent1" refType="w" fact="0.1496"/>
              <dgm:constr type="h" for="ch" forName="Accent1" refType="h" fact="0.806"/>
              <dgm:constr type="r" for="ch" forName="ParentBackground1" refType="w" fact="0.9765"/>
              <dgm:constr type="t" for="ch" forName="ParentBackground1" refType="h" fact="0.1262"/>
              <dgm:constr type="w" for="ch" forName="ParentBackground1" refType="w" fact="0.0987"/>
              <dgm:constr type="h" for="ch" forName="ParentBackground1" refType="h" fact="0.5319"/>
              <dgm:constr type="r" for="ch" forName="Child1" refType="w" fact="0.9765"/>
              <dgm:constr type="t" for="ch" forName="Child1" refType="h" fact="0.6876"/>
              <dgm:constr type="w" for="ch" forName="Child1" refType="w" fact="0.0987"/>
              <dgm:constr type="h" for="ch" forName="Child1" refType="h" fact="0.3124"/>
            </dgm:constrLst>
          </dgm:if>
          <dgm:if name="Name26"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r" for="ch" forName="Parent10" refType="w" fact="0.0795"/>
              <dgm:constr type="t" for="ch" forName="Parent10" refType="h" fact="0.2022"/>
              <dgm:constr type="w" for="ch" forName="Parent10" refType="w" fact="0.0636"/>
              <dgm:constr type="h" for="ch" forName="Parent10" refType="h" fact="0.3799"/>
              <dgm:constr type="r" for="ch" forName="Parent9" refType="w" fact="0.178"/>
              <dgm:constr type="t" for="ch" forName="Parent9" refType="h" fact="0.2022"/>
              <dgm:constr type="w" for="ch" forName="Parent9" refType="w" fact="0.0636"/>
              <dgm:constr type="h" for="ch" forName="Parent9" refType="h" fact="0.3799"/>
              <dgm:constr type="r" for="ch" forName="Parent8" refType="w" fact="0.2765"/>
              <dgm:constr type="t" for="ch" forName="Parent8" refType="h" fact="0.2022"/>
              <dgm:constr type="w" for="ch" forName="Parent8" refType="w" fact="0.0636"/>
              <dgm:constr type="h" for="ch" forName="Parent8" refType="h" fact="0.3799"/>
              <dgm:constr type="r" for="ch" forName="Parent7" refType="w" fact="0.375"/>
              <dgm:constr type="t" for="ch" forName="Parent7" refType="h" fact="0.2022"/>
              <dgm:constr type="w" for="ch" forName="Parent7" refType="w" fact="0.0636"/>
              <dgm:constr type="h" for="ch" forName="Parent7" refType="h" fact="0.3799"/>
              <dgm:constr type="r" for="ch" forName="Parent6" refType="w" fact="0.4736"/>
              <dgm:constr type="t" for="ch" forName="Parent6" refType="h" fact="0.2022"/>
              <dgm:constr type="w" for="ch" forName="Parent6" refType="w" fact="0.0636"/>
              <dgm:constr type="h" for="ch" forName="Parent6" refType="h" fact="0.3799"/>
              <dgm:constr type="r" for="ch" forName="Parent5" refType="w" fact="0.5721"/>
              <dgm:constr type="t" for="ch" forName="Parent5" refType="h" fact="0.2022"/>
              <dgm:constr type="w" for="ch" forName="Parent5" refType="w" fact="0.0636"/>
              <dgm:constr type="h" for="ch" forName="Parent5" refType="h" fact="0.3799"/>
              <dgm:constr type="r" for="ch" forName="Parent4" refType="w" fact="0.6706"/>
              <dgm:constr type="t" for="ch" forName="Parent4" refType="h" fact="0.2022"/>
              <dgm:constr type="w" for="ch" forName="Parent4" refType="w" fact="0.0636"/>
              <dgm:constr type="h" for="ch" forName="Parent4" refType="h" fact="0.3799"/>
              <dgm:constr type="r" for="ch" forName="Parent3" refType="w" fact="0.7691"/>
              <dgm:constr type="t" for="ch" forName="Parent3" refType="h" fact="0.2022"/>
              <dgm:constr type="w" for="ch" forName="Parent3" refType="w" fact="0.0636"/>
              <dgm:constr type="h" for="ch" forName="Parent3" refType="h" fact="0.3799"/>
              <dgm:constr type="r" for="ch" forName="Parent2" refType="w" fact="0.8676"/>
              <dgm:constr type="t" for="ch" forName="Parent2" refType="h" fact="0.2022"/>
              <dgm:constr type="w" for="ch" forName="Parent2" refType="w" fact="0.0636"/>
              <dgm:constr type="h" for="ch" forName="Parent2" refType="h" fact="0.3799"/>
              <dgm:constr type="r" for="ch" forName="Parent1" refType="w" fact="0.9662"/>
              <dgm:constr type="t" for="ch" forName="Parent1" refType="h" fact="0.2022"/>
              <dgm:constr type="w" for="ch" forName="Parent1" refType="w" fact="0.0636"/>
              <dgm:constr type="h" for="ch" forName="Parent1" refType="h" fact="0.3799"/>
              <dgm:constr type="r" for="ch" forName="Accent10" refType="w" fact="0.0953"/>
              <dgm:constr type="t" for="ch" forName="Accent10" refType="h" fact="0.1072"/>
              <dgm:constr type="w" for="ch" forName="Accent10" refType="w" fact="0.0953"/>
              <dgm:constr type="h" for="ch" forName="Accent10" refType="h" fact="0.5699"/>
              <dgm:constr type="r" for="ch" forName="ParentBackground10" refType="w" fact="0.0922"/>
              <dgm:constr type="t" for="ch" forName="ParentBackground10" refType="h" fact="0.1262"/>
              <dgm:constr type="w" for="ch" forName="ParentBackground10" refType="w" fact="0.089"/>
              <dgm:constr type="h" for="ch" forName="ParentBackground10" refType="h" fact="0.5319"/>
              <dgm:constr type="r" for="ch" forName="Child10" refType="w" fact="0.0922"/>
              <dgm:constr type="t" for="ch" forName="Child10" refType="h" fact="0.6876"/>
              <dgm:constr type="w" for="ch" forName="Child10" refType="w" fact="0.089"/>
              <dgm:constr type="h" for="ch" forName="Child10" refType="h" fact="0.3124"/>
              <dgm:constr type="r" for="ch" forName="Accent9" refType="w" fact="0.2136"/>
              <dgm:constr type="t" for="ch" forName="Accent9" refType="h" fact="-0.0109"/>
              <dgm:constr type="w" for="ch" forName="Accent9" refType="w" fact="0.1348"/>
              <dgm:constr type="h" for="ch" forName="Accent9" refType="h" fact="0.806"/>
              <dgm:constr type="r" for="ch" forName="ParentBackground9" refType="w" fact="0.1907"/>
              <dgm:constr type="t" for="ch" forName="ParentBackground9" refType="h" fact="0.1262"/>
              <dgm:constr type="w" for="ch" forName="ParentBackground9" refType="w" fact="0.089"/>
              <dgm:constr type="h" for="ch" forName="ParentBackground9" refType="h" fact="0.5319"/>
              <dgm:constr type="r" for="ch" forName="Child9" refType="w" fact="0.1907"/>
              <dgm:constr type="t" for="ch" forName="Child9" refType="h" fact="0.6876"/>
              <dgm:constr type="w" for="ch" forName="Child9" refType="w" fact="0.089"/>
              <dgm:constr type="h" for="ch" forName="Child9" refType="h" fact="0.3124"/>
              <dgm:constr type="r" for="ch" forName="Accent8" refType="w" fact="0.3121"/>
              <dgm:constr type="t" for="ch" forName="Accent8" refType="h" fact="-0.0109"/>
              <dgm:constr type="w" for="ch" forName="Accent8" refType="w" fact="0.1348"/>
              <dgm:constr type="h" for="ch" forName="Accent8" refType="h" fact="0.806"/>
              <dgm:constr type="r" for="ch" forName="ParentBackground8" refType="w" fact="0.2892"/>
              <dgm:constr type="t" for="ch" forName="ParentBackground8" refType="h" fact="0.1262"/>
              <dgm:constr type="w" for="ch" forName="ParentBackground8" refType="w" fact="0.089"/>
              <dgm:constr type="h" for="ch" forName="ParentBackground8" refType="h" fact="0.5319"/>
              <dgm:constr type="r" for="ch" forName="Child8" refType="w" fact="0.2892"/>
              <dgm:constr type="t" for="ch" forName="Child8" refType="h" fact="0.6876"/>
              <dgm:constr type="w" for="ch" forName="Child8" refType="w" fact="0.089"/>
              <dgm:constr type="h" for="ch" forName="Child8" refType="h" fact="0.3124"/>
              <dgm:constr type="r" for="ch" forName="Accent7" refType="w" fact="0.4107"/>
              <dgm:constr type="t" for="ch" forName="Accent7" refType="h" fact="-0.0109"/>
              <dgm:constr type="w" for="ch" forName="Accent7" refType="w" fact="0.1348"/>
              <dgm:constr type="h" for="ch" forName="Accent7" refType="h" fact="0.806"/>
              <dgm:constr type="r" for="ch" forName="ParentBackground7" refType="w" fact="0.3877"/>
              <dgm:constr type="t" for="ch" forName="ParentBackground7" refType="h" fact="0.1262"/>
              <dgm:constr type="w" for="ch" forName="ParentBackground7" refType="w" fact="0.089"/>
              <dgm:constr type="h" for="ch" forName="ParentBackground7" refType="h" fact="0.5319"/>
              <dgm:constr type="r" for="ch" forName="Child7" refType="w" fact="0.3877"/>
              <dgm:constr type="t" for="ch" forName="Child7" refType="h" fact="0.6876"/>
              <dgm:constr type="w" for="ch" forName="Child7" refType="w" fact="0.089"/>
              <dgm:constr type="h" for="ch" forName="Child7" refType="h" fact="0.3124"/>
              <dgm:constr type="r" for="ch" forName="Accent6" refType="w" fact="0.5092"/>
              <dgm:constr type="t" for="ch" forName="Accent6" refType="h" fact="-0.0109"/>
              <dgm:constr type="w" for="ch" forName="Accent6" refType="w" fact="0.1348"/>
              <dgm:constr type="h" for="ch" forName="Accent6" refType="h" fact="0.806"/>
              <dgm:constr type="r" for="ch" forName="ParentBackground6" refType="w" fact="0.4863"/>
              <dgm:constr type="t" for="ch" forName="ParentBackground6" refType="h" fact="0.1262"/>
              <dgm:constr type="w" for="ch" forName="ParentBackground6" refType="w" fact="0.089"/>
              <dgm:constr type="h" for="ch" forName="ParentBackground6" refType="h" fact="0.5319"/>
              <dgm:constr type="r" for="ch" forName="Child6" refType="w" fact="0.4863"/>
              <dgm:constr type="t" for="ch" forName="Child6" refType="h" fact="0.6876"/>
              <dgm:constr type="w" for="ch" forName="Child6" refType="w" fact="0.089"/>
              <dgm:constr type="h" for="ch" forName="Child6" refType="h" fact="0.3124"/>
              <dgm:constr type="r" for="ch" forName="Accent5" refType="w" fact="0.6077"/>
              <dgm:constr type="t" for="ch" forName="Accent5" refType="h" fact="-0.0109"/>
              <dgm:constr type="w" for="ch" forName="Accent5" refType="w" fact="0.1348"/>
              <dgm:constr type="h" for="ch" forName="Accent5" refType="h" fact="0.806"/>
              <dgm:constr type="r" for="ch" forName="ParentBackground5" refType="w" fact="0.5848"/>
              <dgm:constr type="t" for="ch" forName="ParentBackground5" refType="h" fact="0.1262"/>
              <dgm:constr type="w" for="ch" forName="ParentBackground5" refType="w" fact="0.089"/>
              <dgm:constr type="h" for="ch" forName="ParentBackground5" refType="h" fact="0.5319"/>
              <dgm:constr type="r" for="ch" forName="Child5" refType="w" fact="0.5848"/>
              <dgm:constr type="t" for="ch" forName="Child5" refType="h" fact="0.6876"/>
              <dgm:constr type="w" for="ch" forName="Child5" refType="w" fact="0.089"/>
              <dgm:constr type="h" for="ch" forName="Child5" refType="h" fact="0.3124"/>
              <dgm:constr type="r" for="ch" forName="Accent4" refType="w" fact="0.7062"/>
              <dgm:constr type="t" for="ch" forName="Accent4" refType="h" fact="-0.0109"/>
              <dgm:constr type="w" for="ch" forName="Accent4" refType="w" fact="0.1348"/>
              <dgm:constr type="h" for="ch" forName="Accent4" refType="h" fact="0.806"/>
              <dgm:constr type="r" for="ch" forName="ParentBackground4" refType="w" fact="0.6833"/>
              <dgm:constr type="t" for="ch" forName="ParentBackground4" refType="h" fact="0.1262"/>
              <dgm:constr type="w" for="ch" forName="ParentBackground4" refType="w" fact="0.089"/>
              <dgm:constr type="h" for="ch" forName="ParentBackground4" refType="h" fact="0.5319"/>
              <dgm:constr type="r" for="ch" forName="Child4" refType="w" fact="0.6833"/>
              <dgm:constr type="t" for="ch" forName="Child4" refType="h" fact="0.6876"/>
              <dgm:constr type="w" for="ch" forName="Child4" refType="w" fact="0.089"/>
              <dgm:constr type="h" for="ch" forName="Child4" refType="h" fact="0.3124"/>
              <dgm:constr type="r" for="ch" forName="Accent3" refType="w" fact="0.8048"/>
              <dgm:constr type="t" for="ch" forName="Accent3" refType="h" fact="-0.0109"/>
              <dgm:constr type="w" for="ch" forName="Accent3" refType="w" fact="0.1348"/>
              <dgm:constr type="h" for="ch" forName="Accent3" refType="h" fact="0.806"/>
              <dgm:constr type="r" for="ch" forName="ParentBackground3" refType="w" fact="0.7818"/>
              <dgm:constr type="t" for="ch" forName="ParentBackground3" refType="h" fact="0.1262"/>
              <dgm:constr type="w" for="ch" forName="ParentBackground3" refType="w" fact="0.089"/>
              <dgm:constr type="h" for="ch" forName="ParentBackground3" refType="h" fact="0.5319"/>
              <dgm:constr type="r" for="ch" forName="Child3" refType="w" fact="0.7818"/>
              <dgm:constr type="t" for="ch" forName="Child3" refType="h" fact="0.6876"/>
              <dgm:constr type="w" for="ch" forName="Child3" refType="w" fact="0.089"/>
              <dgm:constr type="h" for="ch" forName="Child3" refType="h" fact="0.3124"/>
              <dgm:constr type="r" for="ch" forName="Accent2" refType="w" fact="0.9033"/>
              <dgm:constr type="t" for="ch" forName="Accent2" refType="h" fact="-0.0109"/>
              <dgm:constr type="w" for="ch" forName="Accent2" refType="w" fact="0.1348"/>
              <dgm:constr type="h" for="ch" forName="Accent2" refType="h" fact="0.806"/>
              <dgm:constr type="r" for="ch" forName="ParentBackground2" refType="w" fact="0.8804"/>
              <dgm:constr type="t" for="ch" forName="ParentBackground2" refType="h" fact="0.1262"/>
              <dgm:constr type="w" for="ch" forName="ParentBackground2" refType="w" fact="0.089"/>
              <dgm:constr type="h" for="ch" forName="ParentBackground2" refType="h" fact="0.5319"/>
              <dgm:constr type="r" for="ch" forName="Child2" refType="w" fact="0.8804"/>
              <dgm:constr type="t" for="ch" forName="Child2" refType="h" fact="0.6876"/>
              <dgm:constr type="w" for="ch" forName="Child2" refType="w" fact="0.089"/>
              <dgm:constr type="h" for="ch" forName="Child2" refType="h" fact="0.3124"/>
              <dgm:constr type="r" for="ch" forName="Accent1" refType="w" fact="1.0018"/>
              <dgm:constr type="t" for="ch" forName="Accent1" refType="h" fact="-0.0109"/>
              <dgm:constr type="w" for="ch" forName="Accent1" refType="w" fact="0.1348"/>
              <dgm:constr type="h" for="ch" forName="Accent1" refType="h" fact="0.806"/>
              <dgm:constr type="r" for="ch" forName="ParentBackground1" refType="w" fact="0.9789"/>
              <dgm:constr type="t" for="ch" forName="ParentBackground1" refType="h" fact="0.1262"/>
              <dgm:constr type="w" for="ch" forName="ParentBackground1" refType="w" fact="0.089"/>
              <dgm:constr type="h" for="ch" forName="ParentBackground1" refType="h" fact="0.5319"/>
              <dgm:constr type="r" for="ch" forName="Child1" refType="w" fact="0.9789"/>
              <dgm:constr type="t" for="ch" forName="Child1" refType="h" fact="0.6876"/>
              <dgm:constr type="w" for="ch" forName="Child1" refType="w" fact="0.089"/>
              <dgm:constr type="h" for="ch" forName="Child1" refType="h" fact="0.3124"/>
            </dgm:constrLst>
          </dgm:if>
          <dgm:else name="Name27">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r" for="ch" forName="Parent11" refType="w" fact="0.0723"/>
              <dgm:constr type="t" for="ch" forName="Parent11" refType="h" fact="0.2022"/>
              <dgm:constr type="w" for="ch" forName="Parent11" refType="w" fact="0.0579"/>
              <dgm:constr type="h" for="ch" forName="Parent11" refType="h" fact="0.3799"/>
              <dgm:constr type="r" for="ch" forName="Parent10" refType="w" fact="0.162"/>
              <dgm:constr type="t" for="ch" forName="Parent10" refType="h" fact="0.2022"/>
              <dgm:constr type="w" for="ch" forName="Parent10" refType="w" fact="0.0579"/>
              <dgm:constr type="h" for="ch" forName="Parent10" refType="h" fact="0.3799"/>
              <dgm:constr type="r" for="ch" forName="Parent9" refType="w" fact="0.2517"/>
              <dgm:constr type="t" for="ch" forName="Parent9" refType="h" fact="0.2022"/>
              <dgm:constr type="w" for="ch" forName="Parent9" refType="w" fact="0.0579"/>
              <dgm:constr type="h" for="ch" forName="Parent9" refType="h" fact="0.3799"/>
              <dgm:constr type="r" for="ch" forName="Parent8" refType="w" fact="0.3414"/>
              <dgm:constr type="t" for="ch" forName="Parent8" refType="h" fact="0.2022"/>
              <dgm:constr type="w" for="ch" forName="Parent8" refType="w" fact="0.0579"/>
              <dgm:constr type="h" for="ch" forName="Parent8" refType="h" fact="0.3799"/>
              <dgm:constr type="r" for="ch" forName="Parent7" refType="w" fact="0.4311"/>
              <dgm:constr type="t" for="ch" forName="Parent7" refType="h" fact="0.2022"/>
              <dgm:constr type="w" for="ch" forName="Parent7" refType="w" fact="0.0579"/>
              <dgm:constr type="h" for="ch" forName="Parent7" refType="h" fact="0.3799"/>
              <dgm:constr type="r" for="ch" forName="Parent6" refType="w" fact="0.5208"/>
              <dgm:constr type="t" for="ch" forName="Parent6" refType="h" fact="0.2022"/>
              <dgm:constr type="w" for="ch" forName="Parent6" refType="w" fact="0.0579"/>
              <dgm:constr type="h" for="ch" forName="Parent6" refType="h" fact="0.3799"/>
              <dgm:constr type="r" for="ch" forName="Parent5" refType="w" fact="0.6105"/>
              <dgm:constr type="t" for="ch" forName="Parent5" refType="h" fact="0.2022"/>
              <dgm:constr type="w" for="ch" forName="Parent5" refType="w" fact="0.0579"/>
              <dgm:constr type="h" for="ch" forName="Parent5" refType="h" fact="0.3799"/>
              <dgm:constr type="r" for="ch" forName="Parent4" refType="w" fact="0.7001"/>
              <dgm:constr type="t" for="ch" forName="Parent4" refType="h" fact="0.2022"/>
              <dgm:constr type="w" for="ch" forName="Parent4" refType="w" fact="0.0579"/>
              <dgm:constr type="h" for="ch" forName="Parent4" refType="h" fact="0.3799"/>
              <dgm:constr type="r" for="ch" forName="Parent3" refType="w" fact="0.7898"/>
              <dgm:constr type="t" for="ch" forName="Parent3" refType="h" fact="0.2022"/>
              <dgm:constr type="w" for="ch" forName="Parent3" refType="w" fact="0.0579"/>
              <dgm:constr type="h" for="ch" forName="Parent3" refType="h" fact="0.3799"/>
              <dgm:constr type="r" for="ch" forName="Parent2" refType="w" fact="0.8795"/>
              <dgm:constr type="t" for="ch" forName="Parent2" refType="h" fact="0.2022"/>
              <dgm:constr type="w" for="ch" forName="Parent2" refType="w" fact="0.0579"/>
              <dgm:constr type="h" for="ch" forName="Parent2" refType="h" fact="0.3799"/>
              <dgm:constr type="r" for="ch" forName="Parent1" refType="w" fact="0.9692"/>
              <dgm:constr type="t" for="ch" forName="Parent1" refType="h" fact="0.2022"/>
              <dgm:constr type="w" for="ch" forName="Parent1" refType="w" fact="0.0579"/>
              <dgm:constr type="h" for="ch" forName="Parent1" refType="h" fact="0.3799"/>
              <dgm:constr type="r" for="ch" forName="Accent11" refType="w" fact="0.0868"/>
              <dgm:constr type="t" for="ch" forName="Accent11" refType="h" fact="0.1072"/>
              <dgm:constr type="w" for="ch" forName="Accent11" refType="w" fact="0.0868"/>
              <dgm:constr type="h" for="ch" forName="Accent11" refType="h" fact="0.5699"/>
              <dgm:constr type="r" for="ch" forName="ParentBackground11" refType="w" fact="0.0839"/>
              <dgm:constr type="t" for="ch" forName="ParentBackground11" refType="h" fact="0.1262"/>
              <dgm:constr type="w" for="ch" forName="ParentBackground11" refType="w" fact="0.081"/>
              <dgm:constr type="h" for="ch" forName="ParentBackground11" refType="h" fact="0.5319"/>
              <dgm:constr type="r" for="ch" forName="Child11" refType="w" fact="0.0839"/>
              <dgm:constr type="t" for="ch" forName="Child11" refType="h" fact="0.6876"/>
              <dgm:constr type="w" for="ch" forName="Child11" refType="w" fact="0.081"/>
              <dgm:constr type="h" for="ch" forName="Child11" refType="h" fact="0.3124"/>
              <dgm:constr type="r" for="ch" forName="Accent10" refType="w" fact="0.1945"/>
              <dgm:constr type="t" for="ch" forName="Accent10" refType="h" fact="-0.0109"/>
              <dgm:constr type="w" for="ch" forName="Accent10" refType="w" fact="0.1228"/>
              <dgm:constr type="h" for="ch" forName="Accent10" refType="h" fact="0.806"/>
              <dgm:constr type="r" for="ch" forName="ParentBackground10" refType="w" fact="0.1736"/>
              <dgm:constr type="t" for="ch" forName="ParentBackground10" refType="h" fact="0.1262"/>
              <dgm:constr type="w" for="ch" forName="ParentBackground10" refType="w" fact="0.081"/>
              <dgm:constr type="h" for="ch" forName="ParentBackground10" refType="h" fact="0.5319"/>
              <dgm:constr type="r" for="ch" forName="Child10" refType="w" fact="0.1736"/>
              <dgm:constr type="t" for="ch" forName="Child10" refType="h" fact="0.6876"/>
              <dgm:constr type="w" for="ch" forName="Child10" refType="w" fact="0.081"/>
              <dgm:constr type="h" for="ch" forName="Child10" refType="h" fact="0.3124"/>
              <dgm:constr type="r" for="ch" forName="Accent9" refType="w" fact="0.2842"/>
              <dgm:constr type="t" for="ch" forName="Accent9" refType="h" fact="-0.0109"/>
              <dgm:constr type="w" for="ch" forName="Accent9" refType="w" fact="0.1228"/>
              <dgm:constr type="h" for="ch" forName="Accent9" refType="h" fact="0.806"/>
              <dgm:constr type="r" for="ch" forName="ParentBackground9" refType="w" fact="0.2633"/>
              <dgm:constr type="t" for="ch" forName="ParentBackground9" refType="h" fact="0.1262"/>
              <dgm:constr type="w" for="ch" forName="ParentBackground9" refType="w" fact="0.081"/>
              <dgm:constr type="h" for="ch" forName="ParentBackground9" refType="h" fact="0.5319"/>
              <dgm:constr type="r" for="ch" forName="Child9" refType="w" fact="0.2633"/>
              <dgm:constr type="t" for="ch" forName="Child9" refType="h" fact="0.6876"/>
              <dgm:constr type="w" for="ch" forName="Child9" refType="w" fact="0.081"/>
              <dgm:constr type="h" for="ch" forName="Child9" refType="h" fact="0.3124"/>
              <dgm:constr type="r" for="ch" forName="Accent8" refType="w" fact="0.3739"/>
              <dgm:constr type="t" for="ch" forName="Accent8" refType="h" fact="-0.0109"/>
              <dgm:constr type="w" for="ch" forName="Accent8" refType="w" fact="0.1228"/>
              <dgm:constr type="h" for="ch" forName="Accent8" refType="h" fact="0.806"/>
              <dgm:constr type="r" for="ch" forName="ParentBackground8" refType="w" fact="0.353"/>
              <dgm:constr type="t" for="ch" forName="ParentBackground8" refType="h" fact="0.1262"/>
              <dgm:constr type="w" for="ch" forName="ParentBackground8" refType="w" fact="0.081"/>
              <dgm:constr type="h" for="ch" forName="ParentBackground8" refType="h" fact="0.5319"/>
              <dgm:constr type="r" for="ch" forName="Child8" refType="w" fact="0.353"/>
              <dgm:constr type="t" for="ch" forName="Child8" refType="h" fact="0.6876"/>
              <dgm:constr type="w" for="ch" forName="Child8" refType="w" fact="0.081"/>
              <dgm:constr type="h" for="ch" forName="Child8" refType="h" fact="0.3124"/>
              <dgm:constr type="r" for="ch" forName="Accent7" refType="w" fact="0.4636"/>
              <dgm:constr type="t" for="ch" forName="Accent7" refType="h" fact="-0.0109"/>
              <dgm:constr type="w" for="ch" forName="Accent7" refType="w" fact="0.1228"/>
              <dgm:constr type="h" for="ch" forName="Accent7" refType="h" fact="0.806"/>
              <dgm:constr type="r" for="ch" forName="ParentBackground7" refType="w" fact="0.4427"/>
              <dgm:constr type="t" for="ch" forName="ParentBackground7" refType="h" fact="0.1262"/>
              <dgm:constr type="w" for="ch" forName="ParentBackground7" refType="w" fact="0.081"/>
              <dgm:constr type="h" for="ch" forName="ParentBackground7" refType="h" fact="0.5319"/>
              <dgm:constr type="r" for="ch" forName="Child7" refType="w" fact="0.4427"/>
              <dgm:constr type="t" for="ch" forName="Child7" refType="h" fact="0.6876"/>
              <dgm:constr type="w" for="ch" forName="Child7" refType="w" fact="0.081"/>
              <dgm:constr type="h" for="ch" forName="Child7" refType="h" fact="0.3124"/>
              <dgm:constr type="r" for="ch" forName="Accent6" refType="w" fact="0.5533"/>
              <dgm:constr type="t" for="ch" forName="Accent6" refType="h" fact="-0.0109"/>
              <dgm:constr type="w" for="ch" forName="Accent6" refType="w" fact="0.1228"/>
              <dgm:constr type="h" for="ch" forName="Accent6" refType="h" fact="0.806"/>
              <dgm:constr type="r" for="ch" forName="ParentBackground6" refType="w" fact="0.5323"/>
              <dgm:constr type="t" for="ch" forName="ParentBackground6" refType="h" fact="0.1262"/>
              <dgm:constr type="w" for="ch" forName="ParentBackground6" refType="w" fact="0.081"/>
              <dgm:constr type="h" for="ch" forName="ParentBackground6" refType="h" fact="0.5319"/>
              <dgm:constr type="r" for="ch" forName="Child6" refType="w" fact="0.5323"/>
              <dgm:constr type="t" for="ch" forName="Child6" refType="h" fact="0.6876"/>
              <dgm:constr type="w" for="ch" forName="Child6" refType="w" fact="0.081"/>
              <dgm:constr type="h" for="ch" forName="Child6" refType="h" fact="0.3124"/>
              <dgm:constr type="r" for="ch" forName="Accent5" refType="w" fact="0.6429"/>
              <dgm:constr type="t" for="ch" forName="Accent5" refType="h" fact="-0.0109"/>
              <dgm:constr type="w" for="ch" forName="Accent5" refType="w" fact="0.1228"/>
              <dgm:constr type="h" for="ch" forName="Accent5" refType="h" fact="0.806"/>
              <dgm:constr type="r" for="ch" forName="ParentBackground5" refType="w" fact="0.622"/>
              <dgm:constr type="t" for="ch" forName="ParentBackground5" refType="h" fact="0.1262"/>
              <dgm:constr type="w" for="ch" forName="ParentBackground5" refType="w" fact="0.081"/>
              <dgm:constr type="h" for="ch" forName="ParentBackground5" refType="h" fact="0.5319"/>
              <dgm:constr type="r" for="ch" forName="Child5" refType="w" fact="0.622"/>
              <dgm:constr type="t" for="ch" forName="Child5" refType="h" fact="0.6876"/>
              <dgm:constr type="w" for="ch" forName="Child5" refType="w" fact="0.081"/>
              <dgm:constr type="h" for="ch" forName="Child5" refType="h" fact="0.3124"/>
              <dgm:constr type="r" for="ch" forName="Accent4" refType="w" fact="0.7326"/>
              <dgm:constr type="t" for="ch" forName="Accent4" refType="h" fact="-0.0109"/>
              <dgm:constr type="w" for="ch" forName="Accent4" refType="w" fact="0.1228"/>
              <dgm:constr type="h" for="ch" forName="Accent4" refType="h" fact="0.806"/>
              <dgm:constr type="r" for="ch" forName="ParentBackground4" refType="w" fact="0.7117"/>
              <dgm:constr type="t" for="ch" forName="ParentBackground4" refType="h" fact="0.1262"/>
              <dgm:constr type="w" for="ch" forName="ParentBackground4" refType="w" fact="0.081"/>
              <dgm:constr type="h" for="ch" forName="ParentBackground4" refType="h" fact="0.5319"/>
              <dgm:constr type="r" for="ch" forName="Child4" refType="w" fact="0.7117"/>
              <dgm:constr type="t" for="ch" forName="Child4" refType="h" fact="0.6876"/>
              <dgm:constr type="w" for="ch" forName="Child4" refType="w" fact="0.081"/>
              <dgm:constr type="h" for="ch" forName="Child4" refType="h" fact="0.3124"/>
              <dgm:constr type="r" for="ch" forName="Accent3" refType="w" fact="0.8223"/>
              <dgm:constr type="t" for="ch" forName="Accent3" refType="h" fact="-0.0109"/>
              <dgm:constr type="w" for="ch" forName="Accent3" refType="w" fact="0.1228"/>
              <dgm:constr type="h" for="ch" forName="Accent3" refType="h" fact="0.806"/>
              <dgm:constr type="r" for="ch" forName="ParentBackground3" refType="w" fact="0.8014"/>
              <dgm:constr type="t" for="ch" forName="ParentBackground3" refType="h" fact="0.1262"/>
              <dgm:constr type="w" for="ch" forName="ParentBackground3" refType="w" fact="0.081"/>
              <dgm:constr type="h" for="ch" forName="ParentBackground3" refType="h" fact="0.5319"/>
              <dgm:constr type="r" for="ch" forName="Child3" refType="w" fact="0.8014"/>
              <dgm:constr type="t" for="ch" forName="Child3" refType="h" fact="0.6876"/>
              <dgm:constr type="w" for="ch" forName="Child3" refType="w" fact="0.081"/>
              <dgm:constr type="h" for="ch" forName="Child3" refType="h" fact="0.3124"/>
              <dgm:constr type="r" for="ch" forName="Accent2" refType="w" fact="0.912"/>
              <dgm:constr type="t" for="ch" forName="Accent2" refType="h" fact="-0.0109"/>
              <dgm:constr type="w" for="ch" forName="Accent2" refType="w" fact="0.1228"/>
              <dgm:constr type="h" for="ch" forName="Accent2" refType="h" fact="0.806"/>
              <dgm:constr type="r" for="ch" forName="ParentBackground2" refType="w" fact="0.8911"/>
              <dgm:constr type="t" for="ch" forName="ParentBackground2" refType="h" fact="0.1262"/>
              <dgm:constr type="w" for="ch" forName="ParentBackground2" refType="w" fact="0.081"/>
              <dgm:constr type="h" for="ch" forName="ParentBackground2" refType="h" fact="0.5319"/>
              <dgm:constr type="r" for="ch" forName="Child2" refType="w" fact="0.8911"/>
              <dgm:constr type="t" for="ch" forName="Child2" refType="h" fact="0.6876"/>
              <dgm:constr type="w" for="ch" forName="Child2" refType="w" fact="0.081"/>
              <dgm:constr type="h" for="ch" forName="Child2" refType="h" fact="0.3124"/>
              <dgm:constr type="r" for="ch" forName="Accent1" refType="w" fact="1.0017"/>
              <dgm:constr type="t" for="ch" forName="Accent1" refType="h" fact="-0.0109"/>
              <dgm:constr type="w" for="ch" forName="Accent1" refType="w" fact="0.1228"/>
              <dgm:constr type="h" for="ch" forName="Accent1" refType="h" fact="0.806"/>
              <dgm:constr type="r" for="ch" forName="ParentBackground1" refType="w" fact="0.9808"/>
              <dgm:constr type="t" for="ch" forName="ParentBackground1" refType="h" fact="0.1262"/>
              <dgm:constr type="w" for="ch" forName="ParentBackground1" refType="w" fact="0.081"/>
              <dgm:constr type="h" for="ch" forName="ParentBackground1" refType="h" fact="0.5319"/>
              <dgm:constr type="r" for="ch" forName="Child1" refType="w" fact="0.9808"/>
              <dgm:constr type="t" for="ch" forName="Child1" refType="h" fact="0.6876"/>
              <dgm:constr type="w" for="ch" forName="Child1" refType="w" fact="0.081"/>
              <dgm:constr type="h" for="ch" forName="Child1" refType="h" fact="0.3124"/>
            </dgm:constrLst>
          </dgm:else>
        </dgm:choose>
      </dgm:else>
    </dgm:choose>
    <dgm:forEach name="wrapper" axis="self" ptType="parTrans">
      <dgm:forEach name="accentRepeat" axis="self">
        <dgm:layoutNode name="Accent" styleLbl="node1">
          <dgm:alg type="sp"/>
          <dgm:choose name="Name28">
            <dgm:if name="Name29" axis="followSib" ptType="node" func="cnt" op="equ" val="0">
              <dgm:shape xmlns:r="http://schemas.openxmlformats.org/officeDocument/2006/relationships" type="ellipse" r:blip="">
                <dgm:adjLst/>
              </dgm:shape>
            </dgm:if>
            <dgm:else name="Name30">
              <dgm:choose name="Name31">
                <dgm:if name="Name32" axis="precedSib" ptType="node" func="cnt" op="equ" val="10">
                  <dgm:shape xmlns:r="http://schemas.openxmlformats.org/officeDocument/2006/relationships" type="ellipse" r:blip="">
                    <dgm:adjLst/>
                  </dgm:shape>
                </dgm:if>
                <dgm:else name="Name33">
                  <dgm:choose name="Name34">
                    <dgm:if name="Name35" func="var" arg="dir" op="equ" val="norm">
                      <dgm:shape xmlns:r="http://schemas.openxmlformats.org/officeDocument/2006/relationships" rot="45" type="teardrop" r:blip="">
                        <dgm:adjLst>
                          <dgm:adj idx="1" val="1"/>
                        </dgm:adjLst>
                      </dgm:shape>
                    </dgm:if>
                    <dgm:else name="Name36">
                      <dgm:shape xmlns:r="http://schemas.openxmlformats.org/officeDocument/2006/relationships" rot="225" type="teardrop" r:blip="">
                        <dgm:adjLst>
                          <dgm:adj idx="1" val="1"/>
                        </dgm:adjLst>
                      </dgm:shape>
                    </dgm:else>
                  </dgm:choose>
                </dgm:else>
              </dgm:choose>
            </dgm:else>
          </dgm:choose>
          <dgm:presOf/>
        </dgm:layoutNode>
      </dgm:forEach>
      <dgm:forEach name="parentBackgroundRepeat" axis="self">
        <dgm:layoutNode name="ParentBackground" styleLbl="fgAcc1">
          <dgm:alg type="sp"/>
          <dgm:shape xmlns:r="http://schemas.openxmlformats.org/officeDocument/2006/relationships" type="ellipse" r:blip="">
            <dgm:adjLst/>
          </dgm:shape>
          <dgm:presOf axis="self" ptType="node"/>
        </dgm:layoutNode>
      </dgm:forEach>
    </dgm:forEach>
    <dgm:forEach name="Name37" axis="ch" ptType="node" st="11" cnt="1">
      <dgm:layoutNode name="Accent11">
        <dgm:alg type="sp"/>
        <dgm:shape xmlns:r="http://schemas.openxmlformats.org/officeDocument/2006/relationships" r:blip="">
          <dgm:adjLst/>
        </dgm:shape>
        <dgm:presOf/>
        <dgm:constrLst/>
        <dgm:forEach name="Name38" ref="accentRepeat"/>
      </dgm:layoutNode>
      <dgm:layoutNode name="ParentBackground11">
        <dgm:alg type="sp"/>
        <dgm:shape xmlns:r="http://schemas.openxmlformats.org/officeDocument/2006/relationships" r:blip="">
          <dgm:adjLst/>
        </dgm:shape>
        <dgm:presOf/>
        <dgm:forEach name="Name39" ref="parentBackgroundRepeat"/>
      </dgm:layoutNode>
      <dgm:choose name="Name40">
        <dgm:if name="Name41" axis="ch" ptType="node" func="cnt" op="gte" val="1">
          <dgm:layoutNode name="Child1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2"/>
      </dgm:choose>
      <dgm:layoutNode name="Parent1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3" axis="ch" ptType="node" st="10" cnt="1">
      <dgm:layoutNode name="Accent10">
        <dgm:alg type="sp"/>
        <dgm:shape xmlns:r="http://schemas.openxmlformats.org/officeDocument/2006/relationships" r:blip="">
          <dgm:adjLst/>
        </dgm:shape>
        <dgm:presOf/>
        <dgm:constrLst/>
        <dgm:forEach name="Name44" ref="accentRepeat"/>
      </dgm:layoutNode>
      <dgm:layoutNode name="ParentBackground10">
        <dgm:alg type="sp"/>
        <dgm:shape xmlns:r="http://schemas.openxmlformats.org/officeDocument/2006/relationships" r:blip="">
          <dgm:adjLst/>
        </dgm:shape>
        <dgm:presOf/>
        <dgm:forEach name="Name45" ref="parentBackgroundRepeat"/>
      </dgm:layoutNode>
      <dgm:choose name="Name46">
        <dgm:if name="Name47" axis="ch" ptType="node" func="cnt" op="gte" val="1">
          <dgm:layoutNode name="Child10"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8"/>
      </dgm:choose>
      <dgm:layoutNode name="Parent10"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9" axis="ch" ptType="node" st="9" cnt="1">
      <dgm:layoutNode name="Accent9">
        <dgm:alg type="sp"/>
        <dgm:shape xmlns:r="http://schemas.openxmlformats.org/officeDocument/2006/relationships" r:blip="">
          <dgm:adjLst/>
        </dgm:shape>
        <dgm:presOf/>
        <dgm:constrLst/>
        <dgm:forEach name="Name50" ref="accentRepeat"/>
      </dgm:layoutNode>
      <dgm:layoutNode name="ParentBackground9">
        <dgm:alg type="sp"/>
        <dgm:shape xmlns:r="http://schemas.openxmlformats.org/officeDocument/2006/relationships" r:blip="">
          <dgm:adjLst/>
        </dgm:shape>
        <dgm:presOf/>
        <dgm:forEach name="Name51" ref="parentBackgroundRepeat"/>
      </dgm:layoutNode>
      <dgm:choose name="Name52">
        <dgm:if name="Name53" axis="ch" ptType="node" func="cnt" op="gte" val="1">
          <dgm:layoutNode name="Child9"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4"/>
      </dgm:choose>
      <dgm:layoutNode name="Parent9"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55" axis="ch" ptType="node" st="8" cnt="1">
      <dgm:layoutNode name="Accent8">
        <dgm:alg type="sp"/>
        <dgm:shape xmlns:r="http://schemas.openxmlformats.org/officeDocument/2006/relationships" r:blip="">
          <dgm:adjLst/>
        </dgm:shape>
        <dgm:presOf/>
        <dgm:constrLst/>
        <dgm:forEach name="Name56" ref="accentRepeat"/>
      </dgm:layoutNode>
      <dgm:layoutNode name="ParentBackground8">
        <dgm:alg type="sp"/>
        <dgm:shape xmlns:r="http://schemas.openxmlformats.org/officeDocument/2006/relationships" r:blip="">
          <dgm:adjLst/>
        </dgm:shape>
        <dgm:presOf/>
        <dgm:forEach name="Name57" ref="parentBackgroundRepeat"/>
      </dgm:layoutNode>
      <dgm:choose name="Name58">
        <dgm:if name="Name59" axis="ch" ptType="node" func="cnt" op="gte" val="1">
          <dgm:layoutNode name="Child8"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0"/>
      </dgm:choose>
      <dgm:layoutNode name="Parent8"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1" axis="ch" ptType="node" st="7" cnt="1">
      <dgm:layoutNode name="Accent7">
        <dgm:alg type="sp"/>
        <dgm:shape xmlns:r="http://schemas.openxmlformats.org/officeDocument/2006/relationships" r:blip="">
          <dgm:adjLst/>
        </dgm:shape>
        <dgm:presOf/>
        <dgm:constrLst/>
        <dgm:forEach name="Name62" ref="accentRepeat"/>
      </dgm:layoutNode>
      <dgm:layoutNode name="ParentBackground7">
        <dgm:alg type="sp"/>
        <dgm:shape xmlns:r="http://schemas.openxmlformats.org/officeDocument/2006/relationships" r:blip="">
          <dgm:adjLst/>
        </dgm:shape>
        <dgm:presOf/>
        <dgm:forEach name="Name63" ref="parentBackgroundRepeat"/>
      </dgm:layoutNode>
      <dgm:choose name="Name64">
        <dgm:if name="Name65" axis="ch" ptType="node" func="cnt" op="gte" val="1">
          <dgm:layoutNode name="Child7"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6"/>
      </dgm:choose>
      <dgm:layoutNode name="Parent7"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7" axis="ch" ptType="node" st="6" cnt="1">
      <dgm:layoutNode name="Accent6">
        <dgm:alg type="sp"/>
        <dgm:shape xmlns:r="http://schemas.openxmlformats.org/officeDocument/2006/relationships" r:blip="">
          <dgm:adjLst/>
        </dgm:shape>
        <dgm:presOf/>
        <dgm:constrLst/>
        <dgm:forEach name="Name68" ref="accentRepeat"/>
      </dgm:layoutNode>
      <dgm:layoutNode name="ParentBackground6">
        <dgm:alg type="sp"/>
        <dgm:shape xmlns:r="http://schemas.openxmlformats.org/officeDocument/2006/relationships" r:blip="">
          <dgm:adjLst/>
        </dgm:shape>
        <dgm:presOf/>
        <dgm:forEach name="Name69" ref="parentBackgroundRepeat"/>
      </dgm:layoutNode>
      <dgm:choose name="Name70">
        <dgm:if name="Name71" axis="ch" ptType="node" func="cnt" op="gte" val="1">
          <dgm:layoutNode name="Child6"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2"/>
      </dgm:choose>
      <dgm:layoutNode name="Parent6"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3" axis="ch" ptType="node" st="5" cnt="1">
      <dgm:layoutNode name="Accent5">
        <dgm:alg type="sp"/>
        <dgm:shape xmlns:r="http://schemas.openxmlformats.org/officeDocument/2006/relationships" r:blip="">
          <dgm:adjLst/>
        </dgm:shape>
        <dgm:presOf/>
        <dgm:constrLst/>
        <dgm:forEach name="Name74" ref="accentRepeat"/>
      </dgm:layoutNode>
      <dgm:layoutNode name="ParentBackground5">
        <dgm:alg type="sp"/>
        <dgm:shape xmlns:r="http://schemas.openxmlformats.org/officeDocument/2006/relationships" r:blip="">
          <dgm:adjLst/>
        </dgm:shape>
        <dgm:presOf/>
        <dgm:forEach name="Name75" ref="parentBackgroundRepeat"/>
      </dgm:layoutNode>
      <dgm:choose name="Name76">
        <dgm:if name="Name77" axis="ch" ptType="node" func="cnt" op="gte" val="1">
          <dgm:layoutNode name="Child5"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8"/>
      </dgm:choose>
      <dgm:layoutNode name="Parent5"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9" axis="ch" ptType="node" st="4" cnt="1">
      <dgm:layoutNode name="Accent4">
        <dgm:alg type="sp"/>
        <dgm:shape xmlns:r="http://schemas.openxmlformats.org/officeDocument/2006/relationships" r:blip="">
          <dgm:adjLst/>
        </dgm:shape>
        <dgm:presOf/>
        <dgm:constrLst/>
        <dgm:forEach name="Name80" ref="accentRepeat"/>
      </dgm:layoutNode>
      <dgm:layoutNode name="ParentBackground4">
        <dgm:alg type="sp"/>
        <dgm:shape xmlns:r="http://schemas.openxmlformats.org/officeDocument/2006/relationships" r:blip="">
          <dgm:adjLst/>
        </dgm:shape>
        <dgm:presOf/>
        <dgm:forEach name="Name81" ref="parentBackgroundRepeat"/>
      </dgm:layoutNode>
      <dgm:choose name="Name82">
        <dgm:if name="Name83" axis="ch" ptType="node" func="cnt" op="gte" val="1">
          <dgm:layoutNode name="Child4"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4"/>
      </dgm:choose>
      <dgm:layoutNode name="Parent4"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85" axis="ch" ptType="node" st="3" cnt="1">
      <dgm:layoutNode name="Accent3">
        <dgm:alg type="sp"/>
        <dgm:shape xmlns:r="http://schemas.openxmlformats.org/officeDocument/2006/relationships" r:blip="">
          <dgm:adjLst/>
        </dgm:shape>
        <dgm:presOf/>
        <dgm:constrLst/>
        <dgm:forEach name="Name86" ref="accentRepeat"/>
      </dgm:layoutNode>
      <dgm:layoutNode name="ParentBackground3">
        <dgm:alg type="sp"/>
        <dgm:shape xmlns:r="http://schemas.openxmlformats.org/officeDocument/2006/relationships" r:blip="">
          <dgm:adjLst/>
        </dgm:shape>
        <dgm:presOf/>
        <dgm:forEach name="Name87" ref="parentBackgroundRepeat"/>
      </dgm:layoutNode>
      <dgm:choose name="Name88">
        <dgm:if name="Name89" axis="ch" ptType="node" func="cnt" op="gte" val="1">
          <dgm:layoutNode name="Child3"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0"/>
      </dgm:choose>
      <dgm:layoutNode name="Parent3"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1" axis="ch" ptType="node" st="2" cnt="1">
      <dgm:layoutNode name="Accent2">
        <dgm:alg type="sp"/>
        <dgm:shape xmlns:r="http://schemas.openxmlformats.org/officeDocument/2006/relationships" r:blip="">
          <dgm:adjLst/>
        </dgm:shape>
        <dgm:presOf/>
        <dgm:constrLst/>
        <dgm:forEach name="Name92" ref="accentRepeat"/>
      </dgm:layoutNode>
      <dgm:layoutNode name="ParentBackground2" styleLbl="fgAcc1">
        <dgm:alg type="sp"/>
        <dgm:shape xmlns:r="http://schemas.openxmlformats.org/officeDocument/2006/relationships" r:blip="">
          <dgm:adjLst/>
        </dgm:shape>
        <dgm:presOf/>
        <dgm:forEach name="Name93" ref="parentBackgroundRepeat"/>
      </dgm:layoutNode>
      <dgm:choose name="Name94">
        <dgm:if name="Name95" axis="ch" ptType="node" func="cnt" op="gte" val="1">
          <dgm:layoutNode name="Child2"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6"/>
      </dgm:choose>
      <dgm:layoutNode name="Parent2"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7" axis="ch" ptType="node" cnt="1">
      <dgm:layoutNode name="Accent1">
        <dgm:alg type="sp"/>
        <dgm:shape xmlns:r="http://schemas.openxmlformats.org/officeDocument/2006/relationships" r:blip="">
          <dgm:adjLst/>
        </dgm:shape>
        <dgm:presOf/>
        <dgm:constrLst/>
        <dgm:forEach name="Name98" ref="accentRepeat"/>
      </dgm:layoutNode>
      <dgm:layoutNode name="ParentBackground1">
        <dgm:alg type="sp"/>
        <dgm:shape xmlns:r="http://schemas.openxmlformats.org/officeDocument/2006/relationships" r:blip="">
          <dgm:adjLst/>
        </dgm:shape>
        <dgm:presOf/>
        <dgm:forEach name="Name99" ref="parentBackgroundRepeat"/>
      </dgm:layoutNode>
      <dgm:choose name="Name100">
        <dgm:if name="Name101" axis="ch" ptType="node" func="cnt" op="gte" val="1">
          <dgm:layoutNode name="Child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02"/>
      </dgm:choose>
      <dgm:layoutNode name="Parent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layoutNode>
</dgm:layoutDef>
</file>

<file path=xl/diagrams/layout6.xml><?xml version="1.0" encoding="utf-8"?>
<dgm:layoutDef xmlns:dgm="http://schemas.openxmlformats.org/drawingml/2006/diagram" xmlns:a="http://schemas.openxmlformats.org/drawingml/2006/main" uniqueId="urn:microsoft.com/office/officeart/2005/8/layout/default">
  <dgm:title val=""/>
  <dgm:desc val=""/>
  <dgm:catLst>
    <dgm:cat type="list" pri="4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diagram">
    <dgm:varLst>
      <dgm:dir/>
      <dgm:resizeHandles val="exact"/>
    </dgm:varLst>
    <dgm:choose name="Name0">
      <dgm:if name="Name1" func="var" arg="dir" op="equ" val="norm">
        <dgm:alg type="snake">
          <dgm:param type="grDir" val="tL"/>
          <dgm:param type="flowDir" val="row"/>
          <dgm:param type="contDir" val="sameDir"/>
          <dgm:param type="off" val="ctr"/>
        </dgm:alg>
      </dgm:if>
      <dgm:else name="Name2">
        <dgm:alg type="snake">
          <dgm:param type="grDir" val="tR"/>
          <dgm:param type="flowDir" val="row"/>
          <dgm:param type="contDir" val="sameDir"/>
          <dgm:param type="off" val="ctr"/>
        </dgm:alg>
      </dgm:else>
    </dgm:choose>
    <dgm:shape xmlns:r="http://schemas.openxmlformats.org/officeDocument/2006/relationships" r:blip="">
      <dgm:adjLst/>
    </dgm:shape>
    <dgm:presOf/>
    <dgm:constrLst>
      <dgm:constr type="w" for="ch" forName="node" refType="w"/>
      <dgm:constr type="h" for="ch" forName="node" refType="w" refFor="ch" refForName="node" fact="0.6"/>
      <dgm:constr type="w" for="ch" forName="sibTrans" refType="w" refFor="ch" refForName="node" fact="0.1"/>
      <dgm:constr type="sp" refType="w" refFor="ch" refForName="sibTrans"/>
      <dgm:constr type="primFontSz" for="ch" forName="node" op="equ" val="65"/>
    </dgm:constrLst>
    <dgm:ruleLst/>
    <dgm:forEach name="Name3" axis="ch" ptType="node">
      <dgm:layoutNode name="node">
        <dgm:varLst>
          <dgm:bulletEnabled val="1"/>
        </dgm:varLst>
        <dgm:alg type="tx"/>
        <dgm:shape xmlns:r="http://schemas.openxmlformats.org/officeDocument/2006/relationships" type="rect" r:blip="">
          <dgm:adjLst/>
        </dgm:shape>
        <dgm:presOf axis="desOr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forEach name="Name4" axis="followSib" ptType="sibTrans" cnt="1">
        <dgm:layoutNode name="sibTrans">
          <dgm:alg type="sp"/>
          <dgm:shape xmlns:r="http://schemas.openxmlformats.org/officeDocument/2006/relationships" r:blip="">
            <dgm:adjLst/>
          </dgm:shape>
          <dgm:presOf/>
          <dgm:constrLst/>
          <dgm:ruleLst/>
        </dgm:layoutNode>
      </dgm:forEach>
    </dgm:forEach>
  </dgm:layoutNode>
</dgm:layoutDef>
</file>

<file path=xl/diagrams/layout7.xml><?xml version="1.0" encoding="utf-8"?>
<dgm:layoutDef xmlns:dgm="http://schemas.openxmlformats.org/drawingml/2006/diagram" xmlns:a="http://schemas.openxmlformats.org/drawingml/2006/main" uniqueId="urn:microsoft.com/office/officeart/2005/8/layout/vList2">
  <dgm:title val=""/>
  <dgm:desc val=""/>
  <dgm:catLst>
    <dgm:cat type="list" pri="3000"/>
    <dgm:cat type="convert" pri="1000"/>
  </dgm:catLst>
  <dgm:sampData>
    <dgm:dataModel>
      <dgm:ptLst>
        <dgm:pt modelId="0" type="doc"/>
        <dgm:pt modelId="1">
          <dgm:prSet phldr="1"/>
        </dgm:pt>
        <dgm:pt modelId="11">
          <dgm:prSet phldr="1"/>
        </dgm:pt>
        <dgm:pt modelId="2">
          <dgm:prSet phldr="1"/>
        </dgm:pt>
        <dgm:pt modelId="21">
          <dgm:prSet phldr="1"/>
        </dgm:pt>
      </dgm:ptLst>
      <dgm:cxnLst>
        <dgm:cxn modelId="4" srcId="0" destId="1" srcOrd="0" destOrd="0"/>
        <dgm:cxn modelId="5" srcId="0" destId="2" srcOrd="1" destOrd="0"/>
        <dgm:cxn modelId="12" srcId="1" destId="11" srcOrd="0" destOrd="0"/>
        <dgm:cxn modelId="23" srcId="2" destId="21" srcOrd="0"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animLvl val="lvl"/>
      <dgm:resizeHandles val="exact"/>
    </dgm:varLst>
    <dgm:alg type="lin">
      <dgm:param type="linDir" val="fromT"/>
      <dgm:param type="vertAlign" val="mid"/>
    </dgm:alg>
    <dgm:shape xmlns:r="http://schemas.openxmlformats.org/officeDocument/2006/relationships" r:blip="">
      <dgm:adjLst/>
    </dgm:shape>
    <dgm:presOf/>
    <dgm:constrLst>
      <dgm:constr type="w" for="ch" forName="parentText" refType="w"/>
      <dgm:constr type="h" for="ch" forName="parentText" refType="primFontSz" refFor="ch" refForName="parentText" fact="0.52"/>
      <dgm:constr type="w" for="ch" forName="childText" refType="w"/>
      <dgm:constr type="h" for="ch" forName="childText" refType="primFontSz" refFor="ch" refForName="parentText" fact="0.46"/>
      <dgm:constr type="h" for="ch" forName="parentText" op="equ"/>
      <dgm:constr type="primFontSz" for="ch" forName="parentText" op="equ" val="65"/>
      <dgm:constr type="primFontSz" for="ch" forName="childText" refType="primFontSz" refFor="ch" refForName="parentText" op="equ"/>
      <dgm:constr type="h" for="ch" forName="spacer" refType="primFontSz" refFor="ch" refForName="parentText" fact="0.08"/>
    </dgm:constrLst>
    <dgm:ruleLst>
      <dgm:rule type="primFontSz" for="ch" forName="parentText" val="5" fact="NaN" max="NaN"/>
    </dgm:ruleLst>
    <dgm:forEach name="Name0" axis="ch" ptType="node">
      <dgm:layoutNode name="parentText" styleLbl="node1">
        <dgm:varLst>
          <dgm:chMax val="0"/>
          <dgm:bulletEnabled val="1"/>
        </dgm:varLst>
        <dgm:alg type="tx">
          <dgm:param type="parTxLTRAlign" val="l"/>
          <dgm:param type="parTxRTLAlign" val="r"/>
        </dgm:alg>
        <dgm:shape xmlns:r="http://schemas.openxmlformats.org/officeDocument/2006/relationships" type="roundRect" r:blip="">
          <dgm:adjLst/>
        </dgm:shape>
        <dgm:presOf axis="self"/>
        <dgm:constrLst>
          <dgm:constr type="tMarg" refType="primFontSz" fact="0.3"/>
          <dgm:constr type="bMarg" refType="primFontSz" fact="0.3"/>
          <dgm:constr type="lMarg" refType="primFontSz" fact="0.3"/>
          <dgm:constr type="rMarg" refType="primFontSz" fact="0.3"/>
        </dgm:constrLst>
        <dgm:ruleLst>
          <dgm:rule type="h" val="INF" fact="NaN" max="NaN"/>
        </dgm:ruleLst>
      </dgm:layoutNode>
      <dgm:choose name="Name1">
        <dgm:if name="Name2" axis="ch" ptType="node" func="cnt" op="gte" val="1">
          <dgm:layoutNode name="childText" styleLbl="revTx">
            <dgm:varLst>
              <dgm:bulletEnabled val="1"/>
            </dgm:varLst>
            <dgm:alg type="tx">
              <dgm:param type="stBulletLvl" val="1"/>
              <dgm:param type="lnSpAfChP" val="20"/>
            </dgm:alg>
            <dgm:shape xmlns:r="http://schemas.openxmlformats.org/officeDocument/2006/relationships" type="rect" r:blip="">
              <dgm:adjLst/>
            </dgm:shape>
            <dgm:presOf axis="des" ptType="node"/>
            <dgm:constrLst>
              <dgm:constr type="tMarg" refType="primFontSz" fact="0.1"/>
              <dgm:constr type="bMarg" refType="primFontSz" fact="0.1"/>
              <dgm:constr type="lMarg" refType="w" fact="0.09"/>
            </dgm:constrLst>
            <dgm:ruleLst>
              <dgm:rule type="h" val="INF" fact="NaN" max="NaN"/>
            </dgm:ruleLst>
          </dgm:layoutNode>
        </dgm:if>
        <dgm:else name="Name3">
          <dgm:choose name="Name4">
            <dgm:if name="Name5" axis="par ch" ptType="doc node" func="cnt" op="gte" val="2">
              <dgm:forEach name="Name6" axis="followSib" ptType="sibTrans" cnt="1">
                <dgm:layoutNode name="spacer">
                  <dgm:alg type="sp"/>
                  <dgm:shape xmlns:r="http://schemas.openxmlformats.org/officeDocument/2006/relationships" r:blip="">
                    <dgm:adjLst/>
                  </dgm:shape>
                  <dgm:presOf/>
                  <dgm:constrLst/>
                  <dgm:ruleLst/>
                </dgm:layoutNode>
              </dgm:forEach>
            </dgm:if>
            <dgm:else name="Name7"/>
          </dgm:choose>
        </dgm:else>
      </dgm:choose>
    </dgm:forEach>
  </dgm:layoutNode>
</dgm:layoutDef>
</file>

<file path=xl/diagrams/layout8.xml><?xml version="1.0" encoding="utf-8"?>
<dgm:layoutDef xmlns:dgm="http://schemas.openxmlformats.org/drawingml/2006/diagram" xmlns:a="http://schemas.openxmlformats.org/drawingml/2006/main" uniqueId="urn:microsoft.com/office/officeart/2005/8/layout/equation1">
  <dgm:title val=""/>
  <dgm:desc val=""/>
  <dgm:catLst>
    <dgm:cat type="relationship" pri="17000"/>
    <dgm:cat type="process" pri="2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choose name="Name0">
      <dgm:if name="Name1" func="var" arg="dir" op="equ" val="norm">
        <dgm:alg type="lin">
          <dgm:param type="fallback" val="2D"/>
        </dgm:alg>
      </dgm:if>
      <dgm:else name="Name2">
        <dgm:alg type="lin">
          <dgm:param type="linDir" val="fromR"/>
          <dgm:param type="fallback" val="2D"/>
        </dgm:alg>
      </dgm:else>
    </dgm:choose>
    <dgm:shape xmlns:r="http://schemas.openxmlformats.org/officeDocument/2006/relationships" r:blip="">
      <dgm:adjLst/>
    </dgm:shape>
    <dgm:presOf/>
    <dgm:constrLst>
      <dgm:constr type="w" for="ch" ptType="node" refType="w"/>
      <dgm:constr type="w" for="ch" ptType="sibTrans" refType="w" refFor="ch" refPtType="node" fact="0.58"/>
      <dgm:constr type="primFontSz" for="ch" ptType="node" op="equ" val="65"/>
      <dgm:constr type="primFontSz" for="ch" ptType="sibTrans" op="equ" val="55"/>
      <dgm:constr type="primFontSz" for="ch" ptType="sibTrans" refType="primFontSz" refFor="ch" refPtType="node" op="lte" fact="0.8"/>
      <dgm:constr type="w" for="ch" forName="spacerL" refType="w" refFor="ch" refPtType="sibTrans" fact="0.14"/>
      <dgm:constr type="w" for="ch" forName="spacerR" refType="w" refFor="ch" refPtType="sibTrans" fact="0.14"/>
    </dgm:constrLst>
    <dgm:ruleLst/>
    <dgm:forEach name="nodesForEach" axis="ch" ptType="node">
      <dgm:layoutNode name="node">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sibTransForEach" axis="followSib" ptType="sibTrans" cnt="1">
        <dgm:layoutNode name="spacerL">
          <dgm:alg type="sp"/>
          <dgm:shape xmlns:r="http://schemas.openxmlformats.org/officeDocument/2006/relationships" r:blip="">
            <dgm:adjLst/>
          </dgm:shape>
          <dgm:presOf/>
          <dgm:constrLst/>
          <dgm:ruleLst/>
        </dgm:layoutNode>
        <dgm:layoutNode name="sibTrans">
          <dgm:alg type="tx"/>
          <dgm:choose name="Name3">
            <dgm:if name="Name4" axis="followSib" ptType="sibTrans" func="cnt" op="equ" val="0">
              <dgm:shape xmlns:r="http://schemas.openxmlformats.org/officeDocument/2006/relationships" type="mathEqual" r:blip="">
                <dgm:adjLst/>
              </dgm:shape>
            </dgm:if>
            <dgm:else name="Name5">
              <dgm:shape xmlns:r="http://schemas.openxmlformats.org/officeDocument/2006/relationships" type="mathPlus" r:blip="">
                <dgm:adjLst/>
              </dgm:shape>
            </dgm:else>
          </dgm:choose>
          <dgm:presOf axis="self"/>
          <dgm:constrLst>
            <dgm:constr type="h" refType="w"/>
            <dgm:constr type="lMarg"/>
            <dgm:constr type="rMarg"/>
            <dgm:constr type="tMarg"/>
            <dgm:constr type="bMarg"/>
          </dgm:constrLst>
          <dgm:ruleLst>
            <dgm:rule type="primFontSz" val="5" fact="NaN" max="NaN"/>
          </dgm:ruleLst>
        </dgm:layoutNode>
        <dgm:layoutNode name="spacerR">
          <dgm:alg type="sp"/>
          <dgm:shape xmlns:r="http://schemas.openxmlformats.org/officeDocument/2006/relationships" r:blip="">
            <dgm:adjLst/>
          </dgm:shape>
          <dgm:presOf/>
          <dgm:constrLst/>
          <dgm:ruleLst/>
        </dgm:layoutNode>
      </dgm:forEach>
    </dgm:forEach>
  </dgm:layoutNode>
</dgm:layoutDef>
</file>

<file path=xl/diagrams/layout9.xml><?xml version="1.0" encoding="utf-8"?>
<dgm:layoutDef xmlns:dgm="http://schemas.openxmlformats.org/drawingml/2006/diagram" xmlns:a="http://schemas.openxmlformats.org/drawingml/2006/main" uniqueId="urn:microsoft.com/office/officeart/2011/layout/CircleProcess">
  <dgm:title val="Circle Process"/>
  <dgm:desc val="Use to show sequential steps in a process. Limited to eleven Level 1 shapes with an unlimited number of Level 2 shapes. Works best with small amounts of text. Unused text does not appear, but remains available if you switch layouts."/>
  <dgm:catLst>
    <dgm:cat type="process" pri="8500"/>
    <dgm:cat type="officeonline" pri="8500"/>
  </dgm:catLst>
  <dgm:sampData>
    <dgm:dataModel>
      <dgm:ptLst>
        <dgm:pt modelId="0" type="doc"/>
        <dgm:pt modelId="10">
          <dgm:prSet phldr="1"/>
        </dgm:pt>
        <dgm:pt modelId="20">
          <dgm:prSet phldr="1"/>
        </dgm:pt>
        <dgm:pt modelId="30">
          <dgm:prSet phldr="1"/>
        </dgm:pt>
      </dgm:ptLst>
      <dgm:cxnLst>
        <dgm:cxn modelId="40" srcId="0" destId="10" srcOrd="0" destOrd="0"/>
        <dgm:cxn modelId="50" srcId="0" destId="20" srcOrd="1" destOrd="0"/>
        <dgm:cxn modelId="60" srcId="0" destId="30"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val="11"/>
      <dgm:chPref val="11"/>
      <dgm:dir/>
      <dgm:resizeHandles/>
    </dgm:varLst>
    <dgm:shape xmlns:r="http://schemas.openxmlformats.org/officeDocument/2006/relationships" r:blip="">
      <dgm:adjLst/>
    </dgm:shape>
    <dgm:choose name="Name1">
      <dgm:if name="Name2" func="var" arg="dir" op="equ" val="norm">
        <dgm:choose name="Name3">
          <dgm:if name="Name4"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5"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l" for="ch" forName="Parent2" refType="w" fact="0.6249"/>
              <dgm:constr type="t" for="ch" forName="Parent2" refType="h" fact="0.2022"/>
              <dgm:constr type="w" for="ch" forName="Parent2" refType="w" fact="0.3001"/>
              <dgm:constr type="h" for="ch" forName="Parent2" refType="h" fact="0.3799"/>
              <dgm:constr type="l" for="ch" forName="Parent1" refType="w" fact="0.1597"/>
              <dgm:constr type="t" for="ch" forName="Parent1" refType="h" fact="0.2022"/>
              <dgm:constr type="w" for="ch" forName="Parent1" refType="w" fact="0.3001"/>
              <dgm:constr type="h" for="ch" forName="Parent1" refType="h" fact="0.3799"/>
              <dgm:constr type="l" for="ch" forName="Accent2" refType="w" fact="0.5498"/>
              <dgm:constr type="t" for="ch" forName="Accent2" refType="h" fact="0.1072"/>
              <dgm:constr type="w" for="ch" forName="Accent2" refType="w" fact="0.4502"/>
              <dgm:constr type="h" for="ch" forName="Accent2" refType="h" fact="0.5699"/>
              <dgm:constr type="l" for="ch" forName="ParentBackground2" refType="w" fact="0.5648"/>
              <dgm:constr type="t" for="ch" forName="ParentBackground2" refType="h" fact="0.1262"/>
              <dgm:constr type="w" for="ch" forName="ParentBackground2" refType="w" fact="0.4201"/>
              <dgm:constr type="h" for="ch" forName="ParentBackground2" refType="h" fact="0.5319"/>
              <dgm:constr type="l" for="ch" forName="Child2" refType="w" fact="0.5648"/>
              <dgm:constr type="t" for="ch" forName="Child2" refType="h" fact="0.6876"/>
              <dgm:constr type="w" for="ch" forName="Child2" refType="w" fact="0.4201"/>
              <dgm:constr type="h" for="ch" forName="Child2" refType="h" fact="0.3124"/>
              <dgm:constr type="l" for="ch" forName="Accent1" refType="w" fact="-0.0086"/>
              <dgm:constr type="t" for="ch" forName="Accent1" refType="h" fact="-0.0109"/>
              <dgm:constr type="w" for="ch" forName="Accent1" refType="w" fact="0.6367"/>
              <dgm:constr type="h" for="ch" forName="Accent1" refType="h" fact="0.806"/>
              <dgm:constr type="l" for="ch" forName="ParentBackground1" refType="w" fact="0.0997"/>
              <dgm:constr type="t" for="ch" forName="ParentBackground1" refType="h" fact="0.1262"/>
              <dgm:constr type="w" for="ch" forName="ParentBackground1" refType="w" fact="0.4201"/>
              <dgm:constr type="h" for="ch" forName="ParentBackground1" refType="h" fact="0.5319"/>
              <dgm:constr type="l" for="ch" forName="Child1" refType="w" fact="0.0997"/>
              <dgm:constr type="t" for="ch" forName="Child1" refType="h" fact="0.6876"/>
              <dgm:constr type="w" for="ch" forName="Child1" refType="w" fact="0.4201"/>
              <dgm:constr type="h" for="ch" forName="Child1" refType="h" fact="0.3124"/>
            </dgm:constrLst>
          </dgm:if>
          <dgm:if name="Name6"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l" for="ch" forName="Parent3" refType="w" fact="0.744"/>
              <dgm:constr type="t" for="ch" forName="Parent3" refType="h" fact="0.2022"/>
              <dgm:constr type="w" for="ch" forName="Parent3" refType="w" fact="0.2048"/>
              <dgm:constr type="h" for="ch" forName="Parent3" refType="h" fact="0.3799"/>
              <dgm:constr type="l" for="ch" forName="Parent2" refType="w" fact="0.4265"/>
              <dgm:constr type="t" for="ch" forName="Parent2" refType="h" fact="0.2022"/>
              <dgm:constr type="w" for="ch" forName="Parent2" refType="w" fact="0.2048"/>
              <dgm:constr type="h" for="ch" forName="Parent2" refType="h" fact="0.3799"/>
              <dgm:constr type="l" for="ch" forName="Parent1" refType="w" fact="0.109"/>
              <dgm:constr type="t" for="ch" forName="Parent1" refType="h" fact="0.2022"/>
              <dgm:constr type="w" for="ch" forName="Parent1" refType="w" fact="0.2048"/>
              <dgm:constr type="h" for="ch" forName="Parent1" refType="h" fact="0.3799"/>
              <dgm:constr type="l" for="ch" forName="Accent3" refType="w" fact="0.6928"/>
              <dgm:constr type="t" for="ch" forName="Accent3" refType="h" fact="0.1072"/>
              <dgm:constr type="w" for="ch" forName="Accent3" refType="w" fact="0.3072"/>
              <dgm:constr type="h" for="ch" forName="Accent3" refType="h" fact="0.5699"/>
              <dgm:constr type="l" for="ch" forName="ParentBackground3" refType="w" fact="0.703"/>
              <dgm:constr type="t" for="ch" forName="ParentBackground3" refType="h" fact="0.1262"/>
              <dgm:constr type="w" for="ch" forName="ParentBackground3" refType="w" fact="0.2868"/>
              <dgm:constr type="h" for="ch" forName="ParentBackground3" refType="h" fact="0.5319"/>
              <dgm:constr type="l" for="ch" forName="Child3" refType="w" fact="0.703"/>
              <dgm:constr type="t" for="ch" forName="Child3" refType="h" fact="0.6876"/>
              <dgm:constr type="w" for="ch" forName="Child3" refType="w" fact="0.2868"/>
              <dgm:constr type="h" for="ch" forName="Child3" refType="h" fact="0.3124"/>
              <dgm:constr type="l" for="ch" forName="Accent2" refType="w" fact="0.3122"/>
              <dgm:constr type="t" for="ch" forName="Accent2" refType="h" fact="-0.0109"/>
              <dgm:constr type="w" for="ch" forName="Accent2" refType="w" fact="0.4334"/>
              <dgm:constr type="h" for="ch" forName="Accent2" refType="h" fact="0.806"/>
              <dgm:constr type="l" for="ch" forName="ParentBackground2" refType="w" fact="0.3855"/>
              <dgm:constr type="t" for="ch" forName="ParentBackground2" refType="h" fact="0.1262"/>
              <dgm:constr type="w" for="ch" forName="ParentBackground2" refType="w" fact="0.2868"/>
              <dgm:constr type="h" for="ch" forName="ParentBackground2" refType="h" fact="0.5319"/>
              <dgm:constr type="l" for="ch" forName="Child2" refType="w" fact="0.3855"/>
              <dgm:constr type="t" for="ch" forName="Child2" refType="h" fact="0.6876"/>
              <dgm:constr type="w" for="ch" forName="Child2" refType="w" fact="0.2868"/>
              <dgm:constr type="h" for="ch" forName="Child2" refType="h" fact="0.3124"/>
              <dgm:constr type="l" for="ch" forName="Accent1" refType="w" fact="-0.0053"/>
              <dgm:constr type="t" for="ch" forName="Accent1" refType="h" fact="-0.0109"/>
              <dgm:constr type="w" for="ch" forName="Accent1" refType="w" fact="0.4334"/>
              <dgm:constr type="h" for="ch" forName="Accent1" refType="h" fact="0.806"/>
              <dgm:constr type="l" for="ch" forName="ParentBackground1" refType="w" fact="0.068"/>
              <dgm:constr type="t" for="ch" forName="ParentBackground1" refType="h" fact="0.1262"/>
              <dgm:constr type="w" for="ch" forName="ParentBackground1" refType="w" fact="0.2868"/>
              <dgm:constr type="h" for="ch" forName="ParentBackground1" refType="h" fact="0.5319"/>
              <dgm:constr type="l" for="ch" forName="Child1" refType="w" fact="0.068"/>
              <dgm:constr type="t" for="ch" forName="Child1" refType="h" fact="0.6876"/>
              <dgm:constr type="w" for="ch" forName="Child1" refType="w" fact="0.2868"/>
              <dgm:constr type="h" for="ch" forName="Child1" refType="h" fact="0.3124"/>
            </dgm:constrLst>
          </dgm:if>
          <dgm:if name="Name7"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l" for="ch" forName="Parent4" refType="w" fact="0.8057"/>
              <dgm:constr type="t" for="ch" forName="Parent4" refType="h" fact="0.2022"/>
              <dgm:constr type="w" for="ch" forName="Parent4" refType="w" fact="0.1555"/>
              <dgm:constr type="h" for="ch" forName="Parent4" refType="h" fact="0.3799"/>
              <dgm:constr type="l" for="ch" forName="Parent3" refType="w" fact="0.5647"/>
              <dgm:constr type="t" for="ch" forName="Parent3" refType="h" fact="0.2022"/>
              <dgm:constr type="w" for="ch" forName="Parent3" refType="w" fact="0.1555"/>
              <dgm:constr type="h" for="ch" forName="Parent3" refType="h" fact="0.3799"/>
              <dgm:constr type="l" for="ch" forName="Parent2" refType="w" fact="0.3237"/>
              <dgm:constr type="t" for="ch" forName="Parent2" refType="h" fact="0.2022"/>
              <dgm:constr type="w" for="ch" forName="Parent2" refType="w" fact="0.1555"/>
              <dgm:constr type="h" for="ch" forName="Parent2" refType="h" fact="0.3799"/>
              <dgm:constr type="l" for="ch" forName="Parent1" refType="w" fact="0.0827"/>
              <dgm:constr type="t" for="ch" forName="Parent1" refType="h" fact="0.2022"/>
              <dgm:constr type="w" for="ch" forName="Parent1" refType="w" fact="0.1555"/>
              <dgm:constr type="h" for="ch" forName="Parent1" refType="h" fact="0.3799"/>
              <dgm:constr type="l" for="ch" forName="Accent4" refType="w" fact="0.7668"/>
              <dgm:constr type="t" for="ch" forName="Accent4" refType="h" fact="0.1072"/>
              <dgm:constr type="w" for="ch" forName="Accent4" refType="w" fact="0.2332"/>
              <dgm:constr type="h" for="ch" forName="Accent4" refType="h" fact="0.5699"/>
              <dgm:constr type="l" for="ch" forName="ParentBackground4" refType="w" fact="0.7746"/>
              <dgm:constr type="t" for="ch" forName="ParentBackground4" refType="h" fact="0.1262"/>
              <dgm:constr type="w" for="ch" forName="ParentBackground4" refType="w" fact="0.2177"/>
              <dgm:constr type="h" for="ch" forName="ParentBackground4" refType="h" fact="0.5319"/>
              <dgm:constr type="l" for="ch" forName="Child4" refType="w" fact="0.7746"/>
              <dgm:constr type="t" for="ch" forName="Child4" refType="h" fact="0.6876"/>
              <dgm:constr type="w" for="ch" forName="Child4" refType="w" fact="0.2177"/>
              <dgm:constr type="h" for="ch" forName="Child4" refType="h" fact="0.3124"/>
              <dgm:constr type="l" for="ch" forName="Accent3" refType="w" fact="0.4765"/>
              <dgm:constr type="t" for="ch" forName="Accent3" refType="h" fact="-0.0109"/>
              <dgm:constr type="w" for="ch" forName="Accent3" refType="w" fact="0.3298"/>
              <dgm:constr type="h" for="ch" forName="Accent3" refType="h" fact="0.806"/>
              <dgm:constr type="l" for="ch" forName="ParentBackground3" refType="w" fact="0.5336"/>
              <dgm:constr type="t" for="ch" forName="ParentBackground3" refType="h" fact="0.1262"/>
              <dgm:constr type="w" for="ch" forName="ParentBackground3" refType="w" fact="0.2177"/>
              <dgm:constr type="h" for="ch" forName="ParentBackground3" refType="h" fact="0.5319"/>
              <dgm:constr type="l" for="ch" forName="Child3" refType="w" fact="0.5336"/>
              <dgm:constr type="t" for="ch" forName="Child3" refType="h" fact="0.6876"/>
              <dgm:constr type="w" for="ch" forName="Child3" refType="w" fact="0.2177"/>
              <dgm:constr type="h" for="ch" forName="Child3" refType="h" fact="0.3124"/>
              <dgm:constr type="l" for="ch" forName="Accent2" refType="w" fact="0.2365"/>
              <dgm:constr type="t" for="ch" forName="Accent2" refType="h" fact="-0.0109"/>
              <dgm:constr type="w" for="ch" forName="Accent2" refType="w" fact="0.3298"/>
              <dgm:constr type="h" for="ch" forName="Accent2" refType="h" fact="0.806"/>
              <dgm:constr type="l" for="ch" forName="ParentBackground2" refType="w" fact="0.2926"/>
              <dgm:constr type="t" for="ch" forName="ParentBackground2" refType="h" fact="0.1262"/>
              <dgm:constr type="w" for="ch" forName="ParentBackground2" refType="w" fact="0.2177"/>
              <dgm:constr type="h" for="ch" forName="ParentBackground2" refType="h" fact="0.5319"/>
              <dgm:constr type="l" for="ch" forName="Child2" refType="w" fact="0.2926"/>
              <dgm:constr type="t" for="ch" forName="Child2" refType="h" fact="0.6876"/>
              <dgm:constr type="w" for="ch" forName="Child2" refType="w" fact="0.2177"/>
              <dgm:constr type="h" for="ch" forName="Child2" refType="h" fact="0.3124"/>
              <dgm:constr type="l" for="ch" forName="Accent1" refType="w" fact="-0.0045"/>
              <dgm:constr type="t" for="ch" forName="Accent1" refType="h" fact="-0.0109"/>
              <dgm:constr type="w" for="ch" forName="Accent1" refType="w" fact="0.3298"/>
              <dgm:constr type="h" for="ch" forName="Accent1" refType="h" fact="0.806"/>
              <dgm:constr type="l" for="ch" forName="ParentBackground1" refType="w" fact="0.0516"/>
              <dgm:constr type="t" for="ch" forName="ParentBackground1" refType="h" fact="0.1262"/>
              <dgm:constr type="w" for="ch" forName="ParentBackground1" refType="w" fact="0.2177"/>
              <dgm:constr type="h" for="ch" forName="ParentBackground1" refType="h" fact="0.5319"/>
              <dgm:constr type="l" for="ch" forName="Child1" refType="w" fact="0.0516"/>
              <dgm:constr type="t" for="ch" forName="Child1" refType="h" fact="0.6876"/>
              <dgm:constr type="w" for="ch" forName="Child1" refType="w" fact="0.2177"/>
              <dgm:constr type="h" for="ch" forName="Child1" refType="h" fact="0.3124"/>
            </dgm:constrLst>
          </dgm:if>
          <dgm:if name="Name8"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l" for="ch" forName="Parent5" refType="w" fact="0.8434"/>
              <dgm:constr type="t" for="ch" forName="Parent5" refType="h" fact="0.2022"/>
              <dgm:constr type="w" for="ch" forName="Parent5" refType="w" fact="0.1253"/>
              <dgm:constr type="h" for="ch" forName="Parent5" refType="h" fact="0.3799"/>
              <dgm:constr type="l" for="ch" forName="Parent4" refType="w" fact="0.6492"/>
              <dgm:constr type="t" for="ch" forName="Parent4" refType="h" fact="0.2022"/>
              <dgm:constr type="w" for="ch" forName="Parent4" refType="w" fact="0.1253"/>
              <dgm:constr type="h" for="ch" forName="Parent4" refType="h" fact="0.3799"/>
              <dgm:constr type="l" for="ch" forName="Parent3" refType="w" fact="0.455"/>
              <dgm:constr type="t" for="ch" forName="Parent3" refType="h" fact="0.2022"/>
              <dgm:constr type="w" for="ch" forName="Parent3" refType="w" fact="0.1253"/>
              <dgm:constr type="h" for="ch" forName="Parent3" refType="h" fact="0.3799"/>
              <dgm:constr type="l" for="ch" forName="Parent2" refType="w" fact="0.2609"/>
              <dgm:constr type="t" for="ch" forName="Parent2" refType="h" fact="0.2022"/>
              <dgm:constr type="w" for="ch" forName="Parent2" refType="w" fact="0.1253"/>
              <dgm:constr type="h" for="ch" forName="Parent2" refType="h" fact="0.3799"/>
              <dgm:constr type="l" for="ch" forName="Parent1" refType="w" fact="0.0667"/>
              <dgm:constr type="t" for="ch" forName="Parent1" refType="h" fact="0.2022"/>
              <dgm:constr type="w" for="ch" forName="Parent1" refType="w" fact="0.1253"/>
              <dgm:constr type="h" for="ch" forName="Parent1" refType="h" fact="0.3799"/>
              <dgm:constr type="l" for="ch" forName="Accent5" refType="w" fact="0.8121"/>
              <dgm:constr type="t" for="ch" forName="Accent5" refType="h" fact="0.1072"/>
              <dgm:constr type="w" for="ch" forName="Accent5" refType="w" fact="0.1879"/>
              <dgm:constr type="h" for="ch" forName="Accent5" refType="h" fact="0.5699"/>
              <dgm:constr type="l" for="ch" forName="ParentBackground5" refType="w" fact="0.8183"/>
              <dgm:constr type="t" for="ch" forName="ParentBackground5" refType="h" fact="0.1262"/>
              <dgm:constr type="w" for="ch" forName="ParentBackground5" refType="w" fact="0.1754"/>
              <dgm:constr type="h" for="ch" forName="ParentBackground5" refType="h" fact="0.5319"/>
              <dgm:constr type="l" for="ch" forName="Child5" refType="w" fact="0.8183"/>
              <dgm:constr type="t" for="ch" forName="Child5" refType="h" fact="0.6876"/>
              <dgm:constr type="w" for="ch" forName="Child5" refType="w" fact="0.1754"/>
              <dgm:constr type="h" for="ch" forName="Child5" refType="h" fact="0.3124"/>
              <dgm:constr type="l" for="ch" forName="Accent4" refType="w" fact="0.5789"/>
              <dgm:constr type="t" for="ch" forName="Accent4" refType="h" fact="-0.0109"/>
              <dgm:constr type="w" for="ch" forName="Accent4" refType="w" fact="0.2657"/>
              <dgm:constr type="h" for="ch" forName="Accent4" refType="h" fact="0.806"/>
              <dgm:constr type="l" for="ch" forName="ParentBackground4" refType="w" fact="0.6242"/>
              <dgm:constr type="t" for="ch" forName="ParentBackground4" refType="h" fact="0.1262"/>
              <dgm:constr type="w" for="ch" forName="ParentBackground4" refType="w" fact="0.1754"/>
              <dgm:constr type="h" for="ch" forName="ParentBackground4" refType="h" fact="0.5319"/>
              <dgm:constr type="l" for="ch" forName="Child4" refType="w" fact="0.6242"/>
              <dgm:constr type="t" for="ch" forName="Child4" refType="h" fact="0.6876"/>
              <dgm:constr type="w" for="ch" forName="Child4" refType="w" fact="0.1754"/>
              <dgm:constr type="h" for="ch" forName="Child4" refType="h" fact="0.3124"/>
              <dgm:constr type="l" for="ch" forName="Accent3" refType="w" fact="0.3848"/>
              <dgm:constr type="t" for="ch" forName="Accent3" refType="h" fact="-0.0109"/>
              <dgm:constr type="w" for="ch" forName="Accent3" refType="w" fact="0.2657"/>
              <dgm:constr type="h" for="ch" forName="Accent3" refType="h" fact="0.806"/>
              <dgm:constr type="l" for="ch" forName="ParentBackground3" refType="w" fact="0.43"/>
              <dgm:constr type="t" for="ch" forName="ParentBackground3" refType="h" fact="0.1262"/>
              <dgm:constr type="w" for="ch" forName="ParentBackground3" refType="w" fact="0.1754"/>
              <dgm:constr type="h" for="ch" forName="ParentBackground3" refType="h" fact="0.5319"/>
              <dgm:constr type="l" for="ch" forName="Child3" refType="w" fact="0.43"/>
              <dgm:constr type="t" for="ch" forName="Child3" refType="h" fact="0.6876"/>
              <dgm:constr type="w" for="ch" forName="Child3" refType="w" fact="0.1754"/>
              <dgm:constr type="h" for="ch" forName="Child3" refType="h" fact="0.3124"/>
              <dgm:constr type="l" for="ch" forName="Accent2" refType="w" fact="0.1906"/>
              <dgm:constr type="t" for="ch" forName="Accent2" refType="h" fact="-0.0109"/>
              <dgm:constr type="w" for="ch" forName="Accent2" refType="w" fact="0.2657"/>
              <dgm:constr type="h" for="ch" forName="Accent2" refType="h" fact="0.806"/>
              <dgm:constr type="l" for="ch" forName="ParentBackground2" refType="w" fact="0.2358"/>
              <dgm:constr type="t" for="ch" forName="ParentBackground2" refType="h" fact="0.1262"/>
              <dgm:constr type="w" for="ch" forName="ParentBackground2" refType="w" fact="0.1754"/>
              <dgm:constr type="h" for="ch" forName="ParentBackground2" refType="h" fact="0.5319"/>
              <dgm:constr type="l" for="ch" forName="Child2" refType="w" fact="0.2358"/>
              <dgm:constr type="t" for="ch" forName="Child2" refType="h" fact="0.6876"/>
              <dgm:constr type="w" for="ch" forName="Child2" refType="w" fact="0.1754"/>
              <dgm:constr type="h" for="ch" forName="Child2" refType="h" fact="0.3124"/>
              <dgm:constr type="l" for="ch" forName="Accent1" refType="w" fact="-0.0036"/>
              <dgm:constr type="t" for="ch" forName="Accent1" refType="h" fact="-0.0109"/>
              <dgm:constr type="w" for="ch" forName="Accent1" refType="w" fact="0.2657"/>
              <dgm:constr type="h" for="ch" forName="Accent1" refType="h" fact="0.806"/>
              <dgm:constr type="l" for="ch" forName="ParentBackground1" refType="w" fact="0.0416"/>
              <dgm:constr type="t" for="ch" forName="ParentBackground1" refType="h" fact="0.1262"/>
              <dgm:constr type="w" for="ch" forName="ParentBackground1" refType="w" fact="0.1754"/>
              <dgm:constr type="h" for="ch" forName="ParentBackground1" refType="h" fact="0.5319"/>
              <dgm:constr type="l" for="ch" forName="Child1" refType="w" fact="0.0416"/>
              <dgm:constr type="t" for="ch" forName="Child1" refType="h" fact="0.6876"/>
              <dgm:constr type="w" for="ch" forName="Child1" refType="w" fact="0.1754"/>
              <dgm:constr type="h" for="ch" forName="Child1" refType="h" fact="0.3124"/>
            </dgm:constrLst>
          </dgm:if>
          <dgm:if name="Name9"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l" for="ch" forName="Parent6" refType="w" fact="0.8689"/>
              <dgm:constr type="t" for="ch" forName="Parent6" refType="h" fact="0.2022"/>
              <dgm:constr type="w" for="ch" forName="Parent6" refType="w" fact="0.1049"/>
              <dgm:constr type="h" for="ch" forName="Parent6" refType="h" fact="0.3799"/>
              <dgm:constr type="l" for="ch" forName="Parent5" refType="w" fact="0.7063"/>
              <dgm:constr type="t" for="ch" forName="Parent5" refType="h" fact="0.2022"/>
              <dgm:constr type="w" for="ch" forName="Parent5" refType="w" fact="0.1049"/>
              <dgm:constr type="h" for="ch" forName="Parent5" refType="h" fact="0.3799"/>
              <dgm:constr type="l" for="ch" forName="Parent4" refType="w" fact="0.5437"/>
              <dgm:constr type="t" for="ch" forName="Parent4" refType="h" fact="0.2022"/>
              <dgm:constr type="w" for="ch" forName="Parent4" refType="w" fact="0.1049"/>
              <dgm:constr type="h" for="ch" forName="Parent4" refType="h" fact="0.3799"/>
              <dgm:constr type="l" for="ch" forName="Parent3" refType="w" fact="0.381"/>
              <dgm:constr type="t" for="ch" forName="Parent3" refType="h" fact="0.2022"/>
              <dgm:constr type="w" for="ch" forName="Parent3" refType="w" fact="0.1049"/>
              <dgm:constr type="h" for="ch" forName="Parent3" refType="h" fact="0.3799"/>
              <dgm:constr type="l" for="ch" forName="Parent2" refType="w" fact="0.2184"/>
              <dgm:constr type="t" for="ch" forName="Parent2" refType="h" fact="0.2022"/>
              <dgm:constr type="w" for="ch" forName="Parent2" refType="w" fact="0.1049"/>
              <dgm:constr type="h" for="ch" forName="Parent2" refType="h" fact="0.3799"/>
              <dgm:constr type="l" for="ch" forName="Parent1" refType="w" fact="0.0558"/>
              <dgm:constr type="t" for="ch" forName="Parent1" refType="h" fact="0.2022"/>
              <dgm:constr type="w" for="ch" forName="Parent1" refType="w" fact="0.1049"/>
              <dgm:constr type="h" for="ch" forName="Parent1" refType="h" fact="0.3799"/>
              <dgm:constr type="l" for="ch" forName="Accent6" refType="w" fact="0.8426"/>
              <dgm:constr type="t" for="ch" forName="Accent6" refType="h" fact="0.1072"/>
              <dgm:constr type="w" for="ch" forName="Accent6" refType="w" fact="0.1574"/>
              <dgm:constr type="h" for="ch" forName="Accent6" refType="h" fact="0.5699"/>
              <dgm:constr type="l" for="ch" forName="ParentBackground6" refType="w" fact="0.8479"/>
              <dgm:constr type="t" for="ch" forName="ParentBackground6" refType="h" fact="0.1262"/>
              <dgm:constr type="w" for="ch" forName="ParentBackground6" refType="w" fact="0.1469"/>
              <dgm:constr type="h" for="ch" forName="ParentBackground6" refType="h" fact="0.5319"/>
              <dgm:constr type="l" for="ch" forName="Child6" refType="w" fact="0.8479"/>
              <dgm:constr type="t" for="ch" forName="Child6" refType="h" fact="0.6876"/>
              <dgm:constr type="w" for="ch" forName="Child6" refType="w" fact="0.1469"/>
              <dgm:constr type="h" for="ch" forName="Child6" refType="h" fact="0.3124"/>
              <dgm:constr type="l" for="ch" forName="Accent5" refType="w" fact="0.6474"/>
              <dgm:constr type="t" for="ch" forName="Accent5" refType="h" fact="-0.0109"/>
              <dgm:constr type="w" for="ch" forName="Accent5" refType="w" fact="0.2226"/>
              <dgm:constr type="h" for="ch" forName="Accent5" refType="h" fact="0.806"/>
              <dgm:constr type="l" for="ch" forName="ParentBackground5" refType="w" fact="0.6853"/>
              <dgm:constr type="t" for="ch" forName="ParentBackground5" refType="h" fact="0.1262"/>
              <dgm:constr type="w" for="ch" forName="ParentBackground5" refType="w" fact="0.1469"/>
              <dgm:constr type="h" for="ch" forName="ParentBackground5" refType="h" fact="0.5319"/>
              <dgm:constr type="l" for="ch" forName="Child5" refType="w" fact="0.6853"/>
              <dgm:constr type="t" for="ch" forName="Child5" refType="h" fact="0.6876"/>
              <dgm:constr type="w" for="ch" forName="Child5" refType="w" fact="0.1469"/>
              <dgm:constr type="h" for="ch" forName="Child5" refType="h" fact="0.3124"/>
              <dgm:constr type="l" for="ch" forName="Accent4" refType="w" fact="0.4848"/>
              <dgm:constr type="t" for="ch" forName="Accent4" refType="h" fact="-0.0109"/>
              <dgm:constr type="w" for="ch" forName="Accent4" refType="w" fact="0.2226"/>
              <dgm:constr type="h" for="ch" forName="Accent4" refType="h" fact="0.806"/>
              <dgm:constr type="l" for="ch" forName="ParentBackground4" refType="w" fact="0.5227"/>
              <dgm:constr type="t" for="ch" forName="ParentBackground4" refType="h" fact="0.1262"/>
              <dgm:constr type="w" for="ch" forName="ParentBackground4" refType="w" fact="0.1469"/>
              <dgm:constr type="h" for="ch" forName="ParentBackground4" refType="h" fact="0.5319"/>
              <dgm:constr type="l" for="ch" forName="Child4" refType="w" fact="0.5227"/>
              <dgm:constr type="t" for="ch" forName="Child4" refType="h" fact="0.6876"/>
              <dgm:constr type="w" for="ch" forName="Child4" refType="w" fact="0.1469"/>
              <dgm:constr type="h" for="ch" forName="Child4" refType="h" fact="0.3124"/>
              <dgm:constr type="l" for="ch" forName="Accent3" refType="w" fact="0.3222"/>
              <dgm:constr type="t" for="ch" forName="Accent3" refType="h" fact="-0.0109"/>
              <dgm:constr type="w" for="ch" forName="Accent3" refType="w" fact="0.2226"/>
              <dgm:constr type="h" for="ch" forName="Accent3" refType="h" fact="0.806"/>
              <dgm:constr type="l" for="ch" forName="ParentBackground3" refType="w" fact="0.3601"/>
              <dgm:constr type="t" for="ch" forName="ParentBackground3" refType="h" fact="0.1262"/>
              <dgm:constr type="w" for="ch" forName="ParentBackground3" refType="w" fact="0.1469"/>
              <dgm:constr type="h" for="ch" forName="ParentBackground3" refType="h" fact="0.5319"/>
              <dgm:constr type="l" for="ch" forName="Child3" refType="w" fact="0.3601"/>
              <dgm:constr type="t" for="ch" forName="Child3" refType="h" fact="0.6876"/>
              <dgm:constr type="w" for="ch" forName="Child3" refType="w" fact="0.1469"/>
              <dgm:constr type="h" for="ch" forName="Child3" refType="h" fact="0.3124"/>
              <dgm:constr type="l" for="ch" forName="Accent2" refType="w" fact="0.1596"/>
              <dgm:constr type="t" for="ch" forName="Accent2" refType="h" fact="-0.0109"/>
              <dgm:constr type="w" for="ch" forName="Accent2" refType="w" fact="0.2226"/>
              <dgm:constr type="h" for="ch" forName="Accent2" refType="h" fact="0.806"/>
              <dgm:constr type="l" for="ch" forName="ParentBackground2" refType="w" fact="0.1975"/>
              <dgm:constr type="t" for="ch" forName="ParentBackground2" refType="h" fact="0.1262"/>
              <dgm:constr type="w" for="ch" forName="ParentBackground2" refType="w" fact="0.1469"/>
              <dgm:constr type="h" for="ch" forName="ParentBackground2" refType="h" fact="0.5319"/>
              <dgm:constr type="l" for="ch" forName="Child2" refType="w" fact="0.1975"/>
              <dgm:constr type="t" for="ch" forName="Child2" refType="h" fact="0.6876"/>
              <dgm:constr type="w" for="ch" forName="Child2" refType="w" fact="0.1469"/>
              <dgm:constr type="h" for="ch" forName="Child2" refType="h" fact="0.3124"/>
              <dgm:constr type="l" for="ch" forName="Accent1" refType="w" fact="-0.003"/>
              <dgm:constr type="t" for="ch" forName="Accent1" refType="h" fact="-0.0109"/>
              <dgm:constr type="w" for="ch" forName="Accent1" refType="w" fact="0.2226"/>
              <dgm:constr type="h" for="ch" forName="Accent1" refType="h" fact="0.806"/>
              <dgm:constr type="l" for="ch" forName="ParentBackground1" refType="w" fact="0.0348"/>
              <dgm:constr type="t" for="ch" forName="ParentBackground1" refType="h" fact="0.1262"/>
              <dgm:constr type="w" for="ch" forName="ParentBackground1" refType="w" fact="0.1469"/>
              <dgm:constr type="h" for="ch" forName="ParentBackground1" refType="h" fact="0.5319"/>
              <dgm:constr type="l" for="ch" forName="Child1" refType="w" fact="0.0348"/>
              <dgm:constr type="t" for="ch" forName="Child1" refType="h" fact="0.6876"/>
              <dgm:constr type="w" for="ch" forName="Child1" refType="w" fact="0.1469"/>
              <dgm:constr type="h" for="ch" forName="Child1" refType="h" fact="0.3124"/>
            </dgm:constrLst>
          </dgm:if>
          <dgm:if name="Name10"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l" for="ch" forName="Parent7" refType="w" fact="0.8872"/>
              <dgm:constr type="t" for="ch" forName="Parent7" refType="h" fact="0.2022"/>
              <dgm:constr type="w" for="ch" forName="Parent7" refType="w" fact="0.0902"/>
              <dgm:constr type="h" for="ch" forName="Parent7" refType="h" fact="0.3799"/>
              <dgm:constr type="l" for="ch" forName="Parent6" refType="w" fact="0.7473"/>
              <dgm:constr type="t" for="ch" forName="Parent6" refType="h" fact="0.2022"/>
              <dgm:constr type="w" for="ch" forName="Parent6" refType="w" fact="0.0902"/>
              <dgm:constr type="h" for="ch" forName="Parent6" refType="h" fact="0.3799"/>
              <dgm:constr type="l" for="ch" forName="Parent5" refType="w" fact="0.6075"/>
              <dgm:constr type="t" for="ch" forName="Parent5" refType="h" fact="0.2022"/>
              <dgm:constr type="w" for="ch" forName="Parent5" refType="w" fact="0.0902"/>
              <dgm:constr type="h" for="ch" forName="Parent5" refType="h" fact="0.3799"/>
              <dgm:constr type="l" for="ch" forName="Parent4" refType="w" fact="0.4676"/>
              <dgm:constr type="t" for="ch" forName="Parent4" refType="h" fact="0.2022"/>
              <dgm:constr type="w" for="ch" forName="Parent4" refType="w" fact="0.0902"/>
              <dgm:constr type="h" for="ch" forName="Parent4" refType="h" fact="0.3799"/>
              <dgm:constr type="l" for="ch" forName="Parent3" refType="w" fact="0.3277"/>
              <dgm:constr type="t" for="ch" forName="Parent3" refType="h" fact="0.2022"/>
              <dgm:constr type="w" for="ch" forName="Parent3" refType="w" fact="0.0902"/>
              <dgm:constr type="h" for="ch" forName="Parent3" refType="h" fact="0.3799"/>
              <dgm:constr type="l" for="ch" forName="Parent2" refType="w" fact="0.1879"/>
              <dgm:constr type="t" for="ch" forName="Parent2" refType="h" fact="0.2022"/>
              <dgm:constr type="w" for="ch" forName="Parent2" refType="w" fact="0.0902"/>
              <dgm:constr type="h" for="ch" forName="Parent2" refType="h" fact="0.3799"/>
              <dgm:constr type="l" for="ch" forName="Parent1" refType="w" fact="0.048"/>
              <dgm:constr type="t" for="ch" forName="Parent1" refType="h" fact="0.2022"/>
              <dgm:constr type="w" for="ch" forName="Parent1" refType="w" fact="0.0902"/>
              <dgm:constr type="h" for="ch" forName="Parent1" refType="h" fact="0.3799"/>
              <dgm:constr type="l" for="ch" forName="Accent7" refType="w" fact="0.8646"/>
              <dgm:constr type="t" for="ch" forName="Accent7" refType="h" fact="0.1072"/>
              <dgm:constr type="w" for="ch" forName="Accent7" refType="w" fact="0.1354"/>
              <dgm:constr type="h" for="ch" forName="Accent7" refType="h" fact="0.5699"/>
              <dgm:constr type="l" for="ch" forName="ParentBackground7" refType="w" fact="0.8692"/>
              <dgm:constr type="t" for="ch" forName="ParentBackground7" refType="h" fact="0.1262"/>
              <dgm:constr type="w" for="ch" forName="ParentBackground7" refType="w" fact="0.1263"/>
              <dgm:constr type="h" for="ch" forName="ParentBackground7" refType="h" fact="0.5319"/>
              <dgm:constr type="l" for="ch" forName="Child7" refType="w" fact="0.8692"/>
              <dgm:constr type="t" for="ch" forName="Child7" refType="h" fact="0.6876"/>
              <dgm:constr type="w" for="ch" forName="Child7" refType="w" fact="0.1263"/>
              <dgm:constr type="h" for="ch" forName="Child7" refType="h" fact="0.3124"/>
              <dgm:constr type="l" for="ch" forName="Accent6" refType="w" fact="0.6967"/>
              <dgm:constr type="t" for="ch" forName="Accent6" refType="h" fact="-0.0109"/>
              <dgm:constr type="w" for="ch" forName="Accent6" refType="w" fact="0.1915"/>
              <dgm:constr type="h" for="ch" forName="Accent6" refType="h" fact="0.806"/>
              <dgm:constr type="l" for="ch" forName="ParentBackground6" refType="w" fact="0.7293"/>
              <dgm:constr type="t" for="ch" forName="ParentBackground6" refType="h" fact="0.1262"/>
              <dgm:constr type="w" for="ch" forName="ParentBackground6" refType="w" fact="0.1263"/>
              <dgm:constr type="h" for="ch" forName="ParentBackground6" refType="h" fact="0.5319"/>
              <dgm:constr type="l" for="ch" forName="Child6" refType="w" fact="0.7293"/>
              <dgm:constr type="t" for="ch" forName="Child6" refType="h" fact="0.6876"/>
              <dgm:constr type="w" for="ch" forName="Child6" refType="w" fact="0.1263"/>
              <dgm:constr type="h" for="ch" forName="Child6" refType="h" fact="0.3124"/>
              <dgm:constr type="l" for="ch" forName="Accent5" refType="w" fact="0.5569"/>
              <dgm:constr type="t" for="ch" forName="Accent5" refType="h" fact="-0.0109"/>
              <dgm:constr type="w" for="ch" forName="Accent5" refType="w" fact="0.1915"/>
              <dgm:constr type="h" for="ch" forName="Accent5" refType="h" fact="0.806"/>
              <dgm:constr type="l" for="ch" forName="ParentBackground5" refType="w" fact="0.5894"/>
              <dgm:constr type="t" for="ch" forName="ParentBackground5" refType="h" fact="0.1262"/>
              <dgm:constr type="w" for="ch" forName="ParentBackground5" refType="w" fact="0.1263"/>
              <dgm:constr type="h" for="ch" forName="ParentBackground5" refType="h" fact="0.5319"/>
              <dgm:constr type="l" for="ch" forName="Child5" refType="w" fact="0.5894"/>
              <dgm:constr type="t" for="ch" forName="Child5" refType="h" fact="0.6876"/>
              <dgm:constr type="w" for="ch" forName="Child5" refType="w" fact="0.1263"/>
              <dgm:constr type="h" for="ch" forName="Child5" refType="h" fact="0.3124"/>
              <dgm:constr type="l" for="ch" forName="Accent4" refType="w" fact="0.417"/>
              <dgm:constr type="t" for="ch" forName="Accent4" refType="h" fact="-0.0109"/>
              <dgm:constr type="w" for="ch" forName="Accent4" refType="w" fact="0.1915"/>
              <dgm:constr type="h" for="ch" forName="Accent4" refType="h" fact="0.806"/>
              <dgm:constr type="l" for="ch" forName="ParentBackground4" refType="w" fact="0.4496"/>
              <dgm:constr type="t" for="ch" forName="ParentBackground4" refType="h" fact="0.1262"/>
              <dgm:constr type="w" for="ch" forName="ParentBackground4" refType="w" fact="0.1263"/>
              <dgm:constr type="h" for="ch" forName="ParentBackground4" refType="h" fact="0.5319"/>
              <dgm:constr type="l" for="ch" forName="Child4" refType="w" fact="0.4496"/>
              <dgm:constr type="t" for="ch" forName="Child4" refType="h" fact="0.6876"/>
              <dgm:constr type="w" for="ch" forName="Child4" refType="w" fact="0.1263"/>
              <dgm:constr type="h" for="ch" forName="Child4" refType="h" fact="0.3124"/>
              <dgm:constr type="l" for="ch" forName="Accent3" refType="w" fact="0.2771"/>
              <dgm:constr type="t" for="ch" forName="Accent3" refType="h" fact="-0.0109"/>
              <dgm:constr type="w" for="ch" forName="Accent3" refType="w" fact="0.1915"/>
              <dgm:constr type="h" for="ch" forName="Accent3" refType="h" fact="0.806"/>
              <dgm:constr type="l" for="ch" forName="ParentBackground3" refType="w" fact="0.3097"/>
              <dgm:constr type="t" for="ch" forName="ParentBackground3" refType="h" fact="0.1262"/>
              <dgm:constr type="w" for="ch" forName="ParentBackground3" refType="w" fact="0.1263"/>
              <dgm:constr type="h" for="ch" forName="ParentBackground3" refType="h" fact="0.5319"/>
              <dgm:constr type="l" for="ch" forName="Child3" refType="w" fact="0.3097"/>
              <dgm:constr type="t" for="ch" forName="Child3" refType="h" fact="0.6876"/>
              <dgm:constr type="w" for="ch" forName="Child3" refType="w" fact="0.1263"/>
              <dgm:constr type="h" for="ch" forName="Child3" refType="h" fact="0.3124"/>
              <dgm:constr type="l" for="ch" forName="Accent2" refType="w" fact="0.1373"/>
              <dgm:constr type="t" for="ch" forName="Accent2" refType="h" fact="-0.0109"/>
              <dgm:constr type="w" for="ch" forName="Accent2" refType="w" fact="0.1915"/>
              <dgm:constr type="h" for="ch" forName="Accent2" refType="h" fact="0.806"/>
              <dgm:constr type="l" for="ch" forName="ParentBackground2" refType="w" fact="0.1698"/>
              <dgm:constr type="t" for="ch" forName="ParentBackground2" refType="h" fact="0.1262"/>
              <dgm:constr type="w" for="ch" forName="ParentBackground2" refType="w" fact="0.1263"/>
              <dgm:constr type="h" for="ch" forName="ParentBackground2" refType="h" fact="0.5319"/>
              <dgm:constr type="l" for="ch" forName="Child2" refType="w" fact="0.1698"/>
              <dgm:constr type="t" for="ch" forName="Child2" refType="h" fact="0.6876"/>
              <dgm:constr type="w" for="ch" forName="Child2" refType="w" fact="0.1263"/>
              <dgm:constr type="h" for="ch" forName="Child2" refType="h" fact="0.3124"/>
              <dgm:constr type="l" for="ch" forName="Accent1" refType="w" fact="-0.0026"/>
              <dgm:constr type="t" for="ch" forName="Accent1" refType="h" fact="-0.0109"/>
              <dgm:constr type="w" for="ch" forName="Accent1" refType="w" fact="0.1915"/>
              <dgm:constr type="h" for="ch" forName="Accent1" refType="h" fact="0.806"/>
              <dgm:constr type="l" for="ch" forName="ParentBackground1" refType="w" fact="0.03"/>
              <dgm:constr type="t" for="ch" forName="ParentBackground1" refType="h" fact="0.1262"/>
              <dgm:constr type="w" for="ch" forName="ParentBackground1" refType="w" fact="0.1263"/>
              <dgm:constr type="h" for="ch" forName="ParentBackground1" refType="h" fact="0.5319"/>
              <dgm:constr type="l" for="ch" forName="Child1" refType="w" fact="0.03"/>
              <dgm:constr type="t" for="ch" forName="Child1" refType="h" fact="0.6876"/>
              <dgm:constr type="w" for="ch" forName="Child1" refType="w" fact="0.1263"/>
              <dgm:constr type="h" for="ch" forName="Child1" refType="h" fact="0.3124"/>
            </dgm:constrLst>
          </dgm:if>
          <dgm:if name="Name11"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l" for="ch" forName="Parent8" refType="w" fact="0.901"/>
              <dgm:constr type="t" for="ch" forName="Parent8" refType="h" fact="0.2022"/>
              <dgm:constr type="w" for="ch" forName="Parent8" refType="w" fact="0.0792"/>
              <dgm:constr type="h" for="ch" forName="Parent8" refType="h" fact="0.3799"/>
              <dgm:constr type="l" for="ch" forName="Parent7" refType="w" fact="0.7783"/>
              <dgm:constr type="t" for="ch" forName="Parent7" refType="h" fact="0.2022"/>
              <dgm:constr type="w" for="ch" forName="Parent7" refType="w" fact="0.0792"/>
              <dgm:constr type="h" for="ch" forName="Parent7" refType="h" fact="0.3799"/>
              <dgm:constr type="l" for="ch" forName="Parent6" refType="w" fact="0.6556"/>
              <dgm:constr type="t" for="ch" forName="Parent6" refType="h" fact="0.2022"/>
              <dgm:constr type="w" for="ch" forName="Parent6" refType="w" fact="0.0792"/>
              <dgm:constr type="h" for="ch" forName="Parent6" refType="h" fact="0.3799"/>
              <dgm:constr type="l" for="ch" forName="Parent5" refType="w" fact="0.5329"/>
              <dgm:constr type="t" for="ch" forName="Parent5" refType="h" fact="0.2022"/>
              <dgm:constr type="w" for="ch" forName="Parent5" refType="w" fact="0.0792"/>
              <dgm:constr type="h" for="ch" forName="Parent5" refType="h" fact="0.3799"/>
              <dgm:constr type="l" for="ch" forName="Parent4" refType="w" fact="0.4102"/>
              <dgm:constr type="t" for="ch" forName="Parent4" refType="h" fact="0.2022"/>
              <dgm:constr type="w" for="ch" forName="Parent4" refType="w" fact="0.0792"/>
              <dgm:constr type="h" for="ch" forName="Parent4" refType="h" fact="0.3799"/>
              <dgm:constr type="l" for="ch" forName="Parent3" refType="w" fact="0.2875"/>
              <dgm:constr type="t" for="ch" forName="Parent3" refType="h" fact="0.2022"/>
              <dgm:constr type="w" for="ch" forName="Parent3" refType="w" fact="0.0792"/>
              <dgm:constr type="h" for="ch" forName="Parent3" refType="h" fact="0.3799"/>
              <dgm:constr type="l" for="ch" forName="Parent2" refType="w" fact="0.1648"/>
              <dgm:constr type="t" for="ch" forName="Parent2" refType="h" fact="0.2022"/>
              <dgm:constr type="w" for="ch" forName="Parent2" refType="w" fact="0.0792"/>
              <dgm:constr type="h" for="ch" forName="Parent2" refType="h" fact="0.3799"/>
              <dgm:constr type="l" for="ch" forName="Parent1" refType="w" fact="0.0421"/>
              <dgm:constr type="t" for="ch" forName="Parent1" refType="h" fact="0.2022"/>
              <dgm:constr type="w" for="ch" forName="Parent1" refType="w" fact="0.0792"/>
              <dgm:constr type="h" for="ch" forName="Parent1" refType="h" fact="0.3799"/>
              <dgm:constr type="l" for="ch" forName="Accent8" refType="w" fact="0.8813"/>
              <dgm:constr type="t" for="ch" forName="Accent8" refType="h" fact="0.1072"/>
              <dgm:constr type="w" for="ch" forName="Accent8" refType="w" fact="0.1187"/>
              <dgm:constr type="h" for="ch" forName="Accent8" refType="h" fact="0.5699"/>
              <dgm:constr type="l" for="ch" forName="ParentBackground8" refType="w" fact="0.8852"/>
              <dgm:constr type="t" for="ch" forName="ParentBackground8" refType="h" fact="0.1262"/>
              <dgm:constr type="w" for="ch" forName="ParentBackground8" refType="w" fact="0.1108"/>
              <dgm:constr type="h" for="ch" forName="ParentBackground8" refType="h" fact="0.5319"/>
              <dgm:constr type="l" for="ch" forName="Child8" refType="w" fact="0.8852"/>
              <dgm:constr type="t" for="ch" forName="Child8" refType="h" fact="0.6876"/>
              <dgm:constr type="w" for="ch" forName="Child8" refType="w" fact="0.1108"/>
              <dgm:constr type="h" for="ch" forName="Child8" refType="h" fact="0.3124"/>
              <dgm:constr type="l" for="ch" forName="Accent7" refType="w" fact="0.7339"/>
              <dgm:constr type="t" for="ch" forName="Accent7" refType="h" fact="-0.0109"/>
              <dgm:constr type="w" for="ch" forName="Accent7" refType="w" fact="0.1679"/>
              <dgm:constr type="h" for="ch" forName="Accent7" refType="h" fact="0.806"/>
              <dgm:constr type="l" for="ch" forName="ParentBackground7" refType="w" fact="0.7625"/>
              <dgm:constr type="t" for="ch" forName="ParentBackground7" refType="h" fact="0.1262"/>
              <dgm:constr type="w" for="ch" forName="ParentBackground7" refType="w" fact="0.1108"/>
              <dgm:constr type="h" for="ch" forName="ParentBackground7" refType="h" fact="0.5319"/>
              <dgm:constr type="l" for="ch" forName="Child7" refType="w" fact="0.7625"/>
              <dgm:constr type="t" for="ch" forName="Child7" refType="h" fact="0.6876"/>
              <dgm:constr type="w" for="ch" forName="Child7" refType="w" fact="0.1108"/>
              <dgm:constr type="h" for="ch" forName="Child7" refType="h" fact="0.3124"/>
              <dgm:constr type="l" for="ch" forName="Accent6" refType="w" fact="0.6112"/>
              <dgm:constr type="t" for="ch" forName="Accent6" refType="h" fact="-0.0109"/>
              <dgm:constr type="w" for="ch" forName="Accent6" refType="w" fact="0.1679"/>
              <dgm:constr type="h" for="ch" forName="Accent6" refType="h" fact="0.806"/>
              <dgm:constr type="l" for="ch" forName="ParentBackground6" refType="w" fact="0.6398"/>
              <dgm:constr type="t" for="ch" forName="ParentBackground6" refType="h" fact="0.1262"/>
              <dgm:constr type="w" for="ch" forName="ParentBackground6" refType="w" fact="0.1108"/>
              <dgm:constr type="h" for="ch" forName="ParentBackground6" refType="h" fact="0.5319"/>
              <dgm:constr type="l" for="ch" forName="Child6" refType="w" fact="0.6398"/>
              <dgm:constr type="t" for="ch" forName="Child6" refType="h" fact="0.6876"/>
              <dgm:constr type="w" for="ch" forName="Child6" refType="w" fact="0.1108"/>
              <dgm:constr type="h" for="ch" forName="Child6" refType="h" fact="0.3124"/>
              <dgm:constr type="l" for="ch" forName="Accent5" refType="w" fact="0.4885"/>
              <dgm:constr type="t" for="ch" forName="Accent5" refType="h" fact="-0.0109"/>
              <dgm:constr type="w" for="ch" forName="Accent5" refType="w" fact="0.1679"/>
              <dgm:constr type="h" for="ch" forName="Accent5" refType="h" fact="0.806"/>
              <dgm:constr type="l" for="ch" forName="ParentBackground5" refType="w" fact="0.5171"/>
              <dgm:constr type="t" for="ch" forName="ParentBackground5" refType="h" fact="0.1262"/>
              <dgm:constr type="w" for="ch" forName="ParentBackground5" refType="w" fact="0.1108"/>
              <dgm:constr type="h" for="ch" forName="ParentBackground5" refType="h" fact="0.5319"/>
              <dgm:constr type="l" for="ch" forName="Child5" refType="w" fact="0.5171"/>
              <dgm:constr type="t" for="ch" forName="Child5" refType="h" fact="0.6876"/>
              <dgm:constr type="w" for="ch" forName="Child5" refType="w" fact="0.1108"/>
              <dgm:constr type="h" for="ch" forName="Child5" refType="h" fact="0.3124"/>
              <dgm:constr type="l" for="ch" forName="Accent4" refType="w" fact="0.3658"/>
              <dgm:constr type="t" for="ch" forName="Accent4" refType="h" fact="-0.0109"/>
              <dgm:constr type="w" for="ch" forName="Accent4" refType="w" fact="0.1679"/>
              <dgm:constr type="h" for="ch" forName="Accent4" refType="h" fact="0.806"/>
              <dgm:constr type="l" for="ch" forName="ParentBackground4" refType="w" fact="0.3944"/>
              <dgm:constr type="t" for="ch" forName="ParentBackground4" refType="h" fact="0.1262"/>
              <dgm:constr type="w" for="ch" forName="ParentBackground4" refType="w" fact="0.1108"/>
              <dgm:constr type="h" for="ch" forName="ParentBackground4" refType="h" fact="0.5319"/>
              <dgm:constr type="l" for="ch" forName="Child4" refType="w" fact="0.3944"/>
              <dgm:constr type="t" for="ch" forName="Child4" refType="h" fact="0.6876"/>
              <dgm:constr type="w" for="ch" forName="Child4" refType="w" fact="0.1108"/>
              <dgm:constr type="h" for="ch" forName="Child4" refType="h" fact="0.3124"/>
              <dgm:constr type="l" for="ch" forName="Accent3" refType="w" fact="0.2431"/>
              <dgm:constr type="t" for="ch" forName="Accent3" refType="h" fact="-0.0109"/>
              <dgm:constr type="w" for="ch" forName="Accent3" refType="w" fact="0.1679"/>
              <dgm:constr type="h" for="ch" forName="Accent3" refType="h" fact="0.806"/>
              <dgm:constr type="l" for="ch" forName="ParentBackground3" refType="w" fact="0.2717"/>
              <dgm:constr type="t" for="ch" forName="ParentBackground3" refType="h" fact="0.1262"/>
              <dgm:constr type="w" for="ch" forName="ParentBackground3" refType="w" fact="0.1108"/>
              <dgm:constr type="h" for="ch" forName="ParentBackground3" refType="h" fact="0.5319"/>
              <dgm:constr type="l" for="ch" forName="Child3" refType="w" fact="0.2717"/>
              <dgm:constr type="t" for="ch" forName="Child3" refType="h" fact="0.6876"/>
              <dgm:constr type="w" for="ch" forName="Child3" refType="w" fact="0.1108"/>
              <dgm:constr type="h" for="ch" forName="Child3" refType="h" fact="0.3124"/>
              <dgm:constr type="l" for="ch" forName="Accent2" refType="w" fact="0.1204"/>
              <dgm:constr type="t" for="ch" forName="Accent2" refType="h" fact="-0.0109"/>
              <dgm:constr type="w" for="ch" forName="Accent2" refType="w" fact="0.1679"/>
              <dgm:constr type="h" for="ch" forName="Accent2" refType="h" fact="0.806"/>
              <dgm:constr type="l" for="ch" forName="ParentBackground2" refType="w" fact="0.149"/>
              <dgm:constr type="t" for="ch" forName="ParentBackground2" refType="h" fact="0.1262"/>
              <dgm:constr type="w" for="ch" forName="ParentBackground2" refType="w" fact="0.1108"/>
              <dgm:constr type="h" for="ch" forName="ParentBackground2" refType="h" fact="0.5319"/>
              <dgm:constr type="l" for="ch" forName="Child2" refType="w" fact="0.149"/>
              <dgm:constr type="t" for="ch" forName="Child2" refType="h" fact="0.6876"/>
              <dgm:constr type="w" for="ch" forName="Child2" refType="w" fact="0.1108"/>
              <dgm:constr type="h" for="ch" forName="Child2" refType="h" fact="0.3124"/>
              <dgm:constr type="l" for="ch" forName="Accent1" refType="w" fact="-0.0023"/>
              <dgm:constr type="t" for="ch" forName="Accent1" refType="h" fact="-0.0109"/>
              <dgm:constr type="w" for="ch" forName="Accent1" refType="w" fact="0.1679"/>
              <dgm:constr type="h" for="ch" forName="Accent1" refType="h" fact="0.806"/>
              <dgm:constr type="l" for="ch" forName="ParentBackground1" refType="w" fact="0.0263"/>
              <dgm:constr type="t" for="ch" forName="ParentBackground1" refType="h" fact="0.1262"/>
              <dgm:constr type="w" for="ch" forName="ParentBackground1" refType="w" fact="0.1108"/>
              <dgm:constr type="h" for="ch" forName="ParentBackground1" refType="h" fact="0.5319"/>
              <dgm:constr type="l" for="ch" forName="Child1" refType="w" fact="0.0263"/>
              <dgm:constr type="t" for="ch" forName="Child1" refType="h" fact="0.6876"/>
              <dgm:constr type="w" for="ch" forName="Child1" refType="w" fact="0.1108"/>
              <dgm:constr type="h" for="ch" forName="Child1" refType="h" fact="0.3124"/>
            </dgm:constrLst>
          </dgm:if>
          <dgm:if name="Name12"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l" for="ch" forName="Parent9" refType="w" fact="0.9119"/>
              <dgm:constr type="t" for="ch" forName="Parent9" refType="h" fact="0.2022"/>
              <dgm:constr type="w" for="ch" forName="Parent9" refType="w" fact="0.0705"/>
              <dgm:constr type="h" for="ch" forName="Parent9" refType="h" fact="0.3799"/>
              <dgm:constr type="l" for="ch" forName="Parent8" refType="w" fact="0.8026"/>
              <dgm:constr type="t" for="ch" forName="Parent8" refType="h" fact="0.2022"/>
              <dgm:constr type="w" for="ch" forName="Parent8" refType="w" fact="0.0705"/>
              <dgm:constr type="h" for="ch" forName="Parent8" refType="h" fact="0.3799"/>
              <dgm:constr type="l" for="ch" forName="Parent7" refType="w" fact="0.6933"/>
              <dgm:constr type="t" for="ch" forName="Parent7" refType="h" fact="0.2022"/>
              <dgm:constr type="w" for="ch" forName="Parent7" refType="w" fact="0.0705"/>
              <dgm:constr type="h" for="ch" forName="Parent7" refType="h" fact="0.3799"/>
              <dgm:constr type="l" for="ch" forName="Parent6" refType="w" fact="0.584"/>
              <dgm:constr type="t" for="ch" forName="Parent6" refType="h" fact="0.2022"/>
              <dgm:constr type="w" for="ch" forName="Parent6" refType="w" fact="0.0705"/>
              <dgm:constr type="h" for="ch" forName="Parent6" refType="h" fact="0.3799"/>
              <dgm:constr type="l" for="ch" forName="Parent5" refType="w" fact="0.4747"/>
              <dgm:constr type="t" for="ch" forName="Parent5" refType="h" fact="0.2022"/>
              <dgm:constr type="w" for="ch" forName="Parent5" refType="w" fact="0.0705"/>
              <dgm:constr type="h" for="ch" forName="Parent5" refType="h" fact="0.3799"/>
              <dgm:constr type="l" for="ch" forName="Parent4" refType="w" fact="0.3654"/>
              <dgm:constr type="t" for="ch" forName="Parent4" refType="h" fact="0.2022"/>
              <dgm:constr type="w" for="ch" forName="Parent4" refType="w" fact="0.0705"/>
              <dgm:constr type="h" for="ch" forName="Parent4" refType="h" fact="0.3799"/>
              <dgm:constr type="l" for="ch" forName="Parent3" refType="w" fact="0.2561"/>
              <dgm:constr type="t" for="ch" forName="Parent3" refType="h" fact="0.2022"/>
              <dgm:constr type="w" for="ch" forName="Parent3" refType="w" fact="0.0705"/>
              <dgm:constr type="h" for="ch" forName="Parent3" refType="h" fact="0.3799"/>
              <dgm:constr type="l" for="ch" forName="Parent2" refType="w" fact="0.1468"/>
              <dgm:constr type="t" for="ch" forName="Parent2" refType="h" fact="0.2022"/>
              <dgm:constr type="w" for="ch" forName="Parent2" refType="w" fact="0.0705"/>
              <dgm:constr type="h" for="ch" forName="Parent2" refType="h" fact="0.3799"/>
              <dgm:constr type="l" for="ch" forName="Parent1" refType="w" fact="0.0375"/>
              <dgm:constr type="t" for="ch" forName="Parent1" refType="h" fact="0.2022"/>
              <dgm:constr type="w" for="ch" forName="Parent1" refType="w" fact="0.0705"/>
              <dgm:constr type="h" for="ch" forName="Parent1" refType="h" fact="0.3799"/>
              <dgm:constr type="l" for="ch" forName="Accent9" refType="w" fact="0.8942"/>
              <dgm:constr type="t" for="ch" forName="Accent9" refType="h" fact="0.1072"/>
              <dgm:constr type="w" for="ch" forName="Accent9" refType="w" fact="0.1058"/>
              <dgm:constr type="h" for="ch" forName="Accent9" refType="h" fact="0.5699"/>
              <dgm:constr type="l" for="ch" forName="ParentBackground9" refType="w" fact="0.8978"/>
              <dgm:constr type="t" for="ch" forName="ParentBackground9" refType="h" fact="0.1262"/>
              <dgm:constr type="w" for="ch" forName="ParentBackground9" refType="w" fact="0.0987"/>
              <dgm:constr type="h" for="ch" forName="ParentBackground9" refType="h" fact="0.5319"/>
              <dgm:constr type="l" for="ch" forName="Child9" refType="w" fact="0.8978"/>
              <dgm:constr type="t" for="ch" forName="Child9" refType="h" fact="0.6876"/>
              <dgm:constr type="w" for="ch" forName="Child9" refType="w" fact="0.0987"/>
              <dgm:constr type="h" for="ch" forName="Child9" refType="h" fact="0.3124"/>
              <dgm:constr type="l" for="ch" forName="Accent8" refType="w" fact="0.763"/>
              <dgm:constr type="t" for="ch" forName="Accent8" refType="h" fact="-0.0109"/>
              <dgm:constr type="w" for="ch" forName="Accent8" refType="w" fact="0.1496"/>
              <dgm:constr type="h" for="ch" forName="Accent8" refType="h" fact="0.806"/>
              <dgm:constr type="l" for="ch" forName="ParentBackground8" refType="w" fact="0.7885"/>
              <dgm:constr type="t" for="ch" forName="ParentBackground8" refType="h" fact="0.1262"/>
              <dgm:constr type="w" for="ch" forName="ParentBackground8" refType="w" fact="0.0987"/>
              <dgm:constr type="h" for="ch" forName="ParentBackground8" refType="h" fact="0.5319"/>
              <dgm:constr type="l" for="ch" forName="Child8" refType="w" fact="0.7885"/>
              <dgm:constr type="t" for="ch" forName="Child8" refType="h" fact="0.6876"/>
              <dgm:constr type="w" for="ch" forName="Child8" refType="w" fact="0.0987"/>
              <dgm:constr type="h" for="ch" forName="Child8" refType="h" fact="0.3124"/>
              <dgm:constr type="l" for="ch" forName="Accent7" refType="w" fact="0.6538"/>
              <dgm:constr type="t" for="ch" forName="Accent7" refType="h" fact="-0.0109"/>
              <dgm:constr type="w" for="ch" forName="Accent7" refType="w" fact="0.1496"/>
              <dgm:constr type="h" for="ch" forName="Accent7" refType="h" fact="0.806"/>
              <dgm:constr type="l" for="ch" forName="ParentBackground7" refType="w" fact="0.6792"/>
              <dgm:constr type="t" for="ch" forName="ParentBackground7" refType="h" fact="0.1262"/>
              <dgm:constr type="w" for="ch" forName="ParentBackground7" refType="w" fact="0.0987"/>
              <dgm:constr type="h" for="ch" forName="ParentBackground7" refType="h" fact="0.5319"/>
              <dgm:constr type="l" for="ch" forName="Child7" refType="w" fact="0.6792"/>
              <dgm:constr type="t" for="ch" forName="Child7" refType="h" fact="0.6876"/>
              <dgm:constr type="w" for="ch" forName="Child7" refType="w" fact="0.0987"/>
              <dgm:constr type="h" for="ch" forName="Child7" refType="h" fact="0.3124"/>
              <dgm:constr type="l" for="ch" forName="Accent6" refType="w" fact="0.5445"/>
              <dgm:constr type="t" for="ch" forName="Accent6" refType="h" fact="-0.0109"/>
              <dgm:constr type="w" for="ch" forName="Accent6" refType="w" fact="0.1496"/>
              <dgm:constr type="h" for="ch" forName="Accent6" refType="h" fact="0.806"/>
              <dgm:constr type="l" for="ch" forName="ParentBackground6" refType="w" fact="0.5699"/>
              <dgm:constr type="t" for="ch" forName="ParentBackground6" refType="h" fact="0.1262"/>
              <dgm:constr type="w" for="ch" forName="ParentBackground6" refType="w" fact="0.0987"/>
              <dgm:constr type="h" for="ch" forName="ParentBackground6" refType="h" fact="0.5319"/>
              <dgm:constr type="l" for="ch" forName="Child6" refType="w" fact="0.5699"/>
              <dgm:constr type="t" for="ch" forName="Child6" refType="h" fact="0.6876"/>
              <dgm:constr type="w" for="ch" forName="Child6" refType="w" fact="0.0987"/>
              <dgm:constr type="h" for="ch" forName="Child6" refType="h" fact="0.3124"/>
              <dgm:constr type="l" for="ch" forName="Accent5" refType="w" fact="0.4352"/>
              <dgm:constr type="t" for="ch" forName="Accent5" refType="h" fact="-0.0109"/>
              <dgm:constr type="w" for="ch" forName="Accent5" refType="w" fact="0.1496"/>
              <dgm:constr type="h" for="ch" forName="Accent5" refType="h" fact="0.806"/>
              <dgm:constr type="l" for="ch" forName="ParentBackground5" refType="w" fact="0.4606"/>
              <dgm:constr type="t" for="ch" forName="ParentBackground5" refType="h" fact="0.1262"/>
              <dgm:constr type="w" for="ch" forName="ParentBackground5" refType="w" fact="0.0987"/>
              <dgm:constr type="h" for="ch" forName="ParentBackground5" refType="h" fact="0.5319"/>
              <dgm:constr type="l" for="ch" forName="Child5" refType="w" fact="0.4606"/>
              <dgm:constr type="t" for="ch" forName="Child5" refType="h" fact="0.6876"/>
              <dgm:constr type="w" for="ch" forName="Child5" refType="w" fact="0.0987"/>
              <dgm:constr type="h" for="ch" forName="Child5" refType="h" fact="0.3124"/>
              <dgm:constr type="l" for="ch" forName="Accent4" refType="w" fact="0.3259"/>
              <dgm:constr type="t" for="ch" forName="Accent4" refType="h" fact="-0.0109"/>
              <dgm:constr type="w" for="ch" forName="Accent4" refType="w" fact="0.1496"/>
              <dgm:constr type="h" for="ch" forName="Accent4" refType="h" fact="0.806"/>
              <dgm:constr type="l" for="ch" forName="ParentBackground4" refType="w" fact="0.3513"/>
              <dgm:constr type="t" for="ch" forName="ParentBackground4" refType="h" fact="0.1262"/>
              <dgm:constr type="w" for="ch" forName="ParentBackground4" refType="w" fact="0.0987"/>
              <dgm:constr type="h" for="ch" forName="ParentBackground4" refType="h" fact="0.5319"/>
              <dgm:constr type="l" for="ch" forName="Child4" refType="w" fact="0.3513"/>
              <dgm:constr type="t" for="ch" forName="Child4" refType="h" fact="0.6876"/>
              <dgm:constr type="w" for="ch" forName="Child4" refType="w" fact="0.0987"/>
              <dgm:constr type="h" for="ch" forName="Child4" refType="h" fact="0.3124"/>
              <dgm:constr type="l" for="ch" forName="Accent3" refType="w" fact="0.2166"/>
              <dgm:constr type="t" for="ch" forName="Accent3" refType="h" fact="-0.0109"/>
              <dgm:constr type="w" for="ch" forName="Accent3" refType="w" fact="0.1496"/>
              <dgm:constr type="h" for="ch" forName="Accent3" refType="h" fact="0.806"/>
              <dgm:constr type="l" for="ch" forName="ParentBackground3" refType="w" fact="0.242"/>
              <dgm:constr type="t" for="ch" forName="ParentBackground3" refType="h" fact="0.1262"/>
              <dgm:constr type="w" for="ch" forName="ParentBackground3" refType="w" fact="0.0987"/>
              <dgm:constr type="h" for="ch" forName="ParentBackground3" refType="h" fact="0.5319"/>
              <dgm:constr type="l" for="ch" forName="Child3" refType="w" fact="0.242"/>
              <dgm:constr type="t" for="ch" forName="Child3" refType="h" fact="0.6876"/>
              <dgm:constr type="w" for="ch" forName="Child3" refType="w" fact="0.0987"/>
              <dgm:constr type="h" for="ch" forName="Child3" refType="h" fact="0.3124"/>
              <dgm:constr type="l" for="ch" forName="Accent2" refType="w" fact="0.1073"/>
              <dgm:constr type="t" for="ch" forName="Accent2" refType="h" fact="-0.0109"/>
              <dgm:constr type="w" for="ch" forName="Accent2" refType="w" fact="0.1496"/>
              <dgm:constr type="h" for="ch" forName="Accent2" refType="h" fact="0.806"/>
              <dgm:constr type="l" for="ch" forName="ParentBackground2" refType="w" fact="0.1327"/>
              <dgm:constr type="t" for="ch" forName="ParentBackground2" refType="h" fact="0.1262"/>
              <dgm:constr type="w" for="ch" forName="ParentBackground2" refType="w" fact="0.0987"/>
              <dgm:constr type="h" for="ch" forName="ParentBackground2" refType="h" fact="0.5319"/>
              <dgm:constr type="l" for="ch" forName="Child2" refType="w" fact="0.1327"/>
              <dgm:constr type="t" for="ch" forName="Child2" refType="h" fact="0.6876"/>
              <dgm:constr type="w" for="ch" forName="Child2" refType="w" fact="0.0987"/>
              <dgm:constr type="h" for="ch" forName="Child2" refType="h" fact="0.3124"/>
              <dgm:constr type="l" for="ch" forName="Accent1" refType="w" fact="-0.002"/>
              <dgm:constr type="t" for="ch" forName="Accent1" refType="h" fact="-0.0109"/>
              <dgm:constr type="w" for="ch" forName="Accent1" refType="w" fact="0.1496"/>
              <dgm:constr type="h" for="ch" forName="Accent1" refType="h" fact="0.806"/>
              <dgm:constr type="l" for="ch" forName="ParentBackground1" refType="w" fact="0.0234"/>
              <dgm:constr type="t" for="ch" forName="ParentBackground1" refType="h" fact="0.1262"/>
              <dgm:constr type="w" for="ch" forName="ParentBackground1" refType="w" fact="0.0987"/>
              <dgm:constr type="h" for="ch" forName="ParentBackground1" refType="h" fact="0.5319"/>
              <dgm:constr type="l" for="ch" forName="Child1" refType="w" fact="0.0234"/>
              <dgm:constr type="t" for="ch" forName="Child1" refType="h" fact="0.6876"/>
              <dgm:constr type="w" for="ch" forName="Child1" refType="w" fact="0.0987"/>
              <dgm:constr type="h" for="ch" forName="Child1" refType="h" fact="0.3124"/>
            </dgm:constrLst>
          </dgm:if>
          <dgm:if name="Name13"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l" for="ch" forName="Parent10" refType="w" fact="0.9205"/>
              <dgm:constr type="t" for="ch" forName="Parent10" refType="h" fact="0.2022"/>
              <dgm:constr type="w" for="ch" forName="Parent10" refType="w" fact="0.0636"/>
              <dgm:constr type="h" for="ch" forName="Parent10" refType="h" fact="0.3799"/>
              <dgm:constr type="l" for="ch" forName="Parent9" refType="w" fact="0.822"/>
              <dgm:constr type="t" for="ch" forName="Parent9" refType="h" fact="0.2022"/>
              <dgm:constr type="w" for="ch" forName="Parent9" refType="w" fact="0.0636"/>
              <dgm:constr type="h" for="ch" forName="Parent9" refType="h" fact="0.3799"/>
              <dgm:constr type="l" for="ch" forName="Parent8" refType="w" fact="0.7235"/>
              <dgm:constr type="t" for="ch" forName="Parent8" refType="h" fact="0.2022"/>
              <dgm:constr type="w" for="ch" forName="Parent8" refType="w" fact="0.0636"/>
              <dgm:constr type="h" for="ch" forName="Parent8" refType="h" fact="0.3799"/>
              <dgm:constr type="l" for="ch" forName="Parent7" refType="w" fact="0.625"/>
              <dgm:constr type="t" for="ch" forName="Parent7" refType="h" fact="0.2022"/>
              <dgm:constr type="w" for="ch" forName="Parent7" refType="w" fact="0.0636"/>
              <dgm:constr type="h" for="ch" forName="Parent7" refType="h" fact="0.3799"/>
              <dgm:constr type="l" for="ch" forName="Parent6" refType="w" fact="0.5264"/>
              <dgm:constr type="t" for="ch" forName="Parent6" refType="h" fact="0.2022"/>
              <dgm:constr type="w" for="ch" forName="Parent6" refType="w" fact="0.0636"/>
              <dgm:constr type="h" for="ch" forName="Parent6" refType="h" fact="0.3799"/>
              <dgm:constr type="l" for="ch" forName="Parent5" refType="w" fact="0.4279"/>
              <dgm:constr type="t" for="ch" forName="Parent5" refType="h" fact="0.2022"/>
              <dgm:constr type="w" for="ch" forName="Parent5" refType="w" fact="0.0636"/>
              <dgm:constr type="h" for="ch" forName="Parent5" refType="h" fact="0.3799"/>
              <dgm:constr type="l" for="ch" forName="Parent4" refType="w" fact="0.3294"/>
              <dgm:constr type="t" for="ch" forName="Parent4" refType="h" fact="0.2022"/>
              <dgm:constr type="w" for="ch" forName="Parent4" refType="w" fact="0.0636"/>
              <dgm:constr type="h" for="ch" forName="Parent4" refType="h" fact="0.3799"/>
              <dgm:constr type="l" for="ch" forName="Parent3" refType="w" fact="0.2309"/>
              <dgm:constr type="t" for="ch" forName="Parent3" refType="h" fact="0.2022"/>
              <dgm:constr type="w" for="ch" forName="Parent3" refType="w" fact="0.0636"/>
              <dgm:constr type="h" for="ch" forName="Parent3" refType="h" fact="0.3799"/>
              <dgm:constr type="l" for="ch" forName="Parent2" refType="w" fact="0.1324"/>
              <dgm:constr type="t" for="ch" forName="Parent2" refType="h" fact="0.2022"/>
              <dgm:constr type="w" for="ch" forName="Parent2" refType="w" fact="0.0636"/>
              <dgm:constr type="h" for="ch" forName="Parent2" refType="h" fact="0.3799"/>
              <dgm:constr type="l" for="ch" forName="Parent1" refType="w" fact="0.0338"/>
              <dgm:constr type="t" for="ch" forName="Parent1" refType="h" fact="0.2022"/>
              <dgm:constr type="w" for="ch" forName="Parent1" refType="w" fact="0.0636"/>
              <dgm:constr type="h" for="ch" forName="Parent1" refType="h" fact="0.3799"/>
              <dgm:constr type="l" for="ch" forName="Accent10" refType="w" fact="0.9047"/>
              <dgm:constr type="t" for="ch" forName="Accent10" refType="h" fact="0.1072"/>
              <dgm:constr type="w" for="ch" forName="Accent10" refType="w" fact="0.0953"/>
              <dgm:constr type="h" for="ch" forName="Accent10" refType="h" fact="0.5699"/>
              <dgm:constr type="l" for="ch" forName="ParentBackground10" refType="w" fact="0.9078"/>
              <dgm:constr type="t" for="ch" forName="ParentBackground10" refType="h" fact="0.1262"/>
              <dgm:constr type="w" for="ch" forName="ParentBackground10" refType="w" fact="0.089"/>
              <dgm:constr type="h" for="ch" forName="ParentBackground10" refType="h" fact="0.5319"/>
              <dgm:constr type="l" for="ch" forName="Child10" refType="w" fact="0.9078"/>
              <dgm:constr type="t" for="ch" forName="Child10" refType="h" fact="0.6876"/>
              <dgm:constr type="w" for="ch" forName="Child10" refType="w" fact="0.089"/>
              <dgm:constr type="h" for="ch" forName="Child10" refType="h" fact="0.3124"/>
              <dgm:constr type="l" for="ch" forName="Accent9" refType="w" fact="0.7864"/>
              <dgm:constr type="t" for="ch" forName="Accent9" refType="h" fact="-0.0109"/>
              <dgm:constr type="w" for="ch" forName="Accent9" refType="w" fact="0.1348"/>
              <dgm:constr type="h" for="ch" forName="Accent9" refType="h" fact="0.806"/>
              <dgm:constr type="l" for="ch" forName="ParentBackground9" refType="w" fact="0.8093"/>
              <dgm:constr type="t" for="ch" forName="ParentBackground9" refType="h" fact="0.1262"/>
              <dgm:constr type="w" for="ch" forName="ParentBackground9" refType="w" fact="0.089"/>
              <dgm:constr type="h" for="ch" forName="ParentBackground9" refType="h" fact="0.5319"/>
              <dgm:constr type="l" for="ch" forName="Child9" refType="w" fact="0.8093"/>
              <dgm:constr type="t" for="ch" forName="Child9" refType="h" fact="0.6876"/>
              <dgm:constr type="w" for="ch" forName="Child9" refType="w" fact="0.089"/>
              <dgm:constr type="h" for="ch" forName="Child9" refType="h" fact="0.3124"/>
              <dgm:constr type="l" for="ch" forName="Accent8" refType="w" fact="0.6879"/>
              <dgm:constr type="t" for="ch" forName="Accent8" refType="h" fact="-0.0109"/>
              <dgm:constr type="w" for="ch" forName="Accent8" refType="w" fact="0.1348"/>
              <dgm:constr type="h" for="ch" forName="Accent8" refType="h" fact="0.806"/>
              <dgm:constr type="l" for="ch" forName="ParentBackground8" refType="w" fact="0.7108"/>
              <dgm:constr type="t" for="ch" forName="ParentBackground8" refType="h" fact="0.1262"/>
              <dgm:constr type="w" for="ch" forName="ParentBackground8" refType="w" fact="0.089"/>
              <dgm:constr type="h" for="ch" forName="ParentBackground8" refType="h" fact="0.5319"/>
              <dgm:constr type="l" for="ch" forName="Child8" refType="w" fact="0.7108"/>
              <dgm:constr type="t" for="ch" forName="Child8" refType="h" fact="0.6876"/>
              <dgm:constr type="w" for="ch" forName="Child8" refType="w" fact="0.089"/>
              <dgm:constr type="h" for="ch" forName="Child8" refType="h" fact="0.3124"/>
              <dgm:constr type="l" for="ch" forName="Accent7" refType="w" fact="0.5893"/>
              <dgm:constr type="t" for="ch" forName="Accent7" refType="h" fact="-0.0109"/>
              <dgm:constr type="w" for="ch" forName="Accent7" refType="w" fact="0.1348"/>
              <dgm:constr type="h" for="ch" forName="Accent7" refType="h" fact="0.806"/>
              <dgm:constr type="l" for="ch" forName="ParentBackground7" refType="w" fact="0.6123"/>
              <dgm:constr type="t" for="ch" forName="ParentBackground7" refType="h" fact="0.1262"/>
              <dgm:constr type="w" for="ch" forName="ParentBackground7" refType="w" fact="0.089"/>
              <dgm:constr type="h" for="ch" forName="ParentBackground7" refType="h" fact="0.5319"/>
              <dgm:constr type="l" for="ch" forName="Child7" refType="w" fact="0.6123"/>
              <dgm:constr type="t" for="ch" forName="Child7" refType="h" fact="0.6876"/>
              <dgm:constr type="w" for="ch" forName="Child7" refType="w" fact="0.089"/>
              <dgm:constr type="h" for="ch" forName="Child7" refType="h" fact="0.3124"/>
              <dgm:constr type="l" for="ch" forName="Accent6" refType="w" fact="0.4908"/>
              <dgm:constr type="t" for="ch" forName="Accent6" refType="h" fact="-0.0109"/>
              <dgm:constr type="w" for="ch" forName="Accent6" refType="w" fact="0.1348"/>
              <dgm:constr type="h" for="ch" forName="Accent6" refType="h" fact="0.806"/>
              <dgm:constr type="l" for="ch" forName="ParentBackground6" refType="w" fact="0.5137"/>
              <dgm:constr type="t" for="ch" forName="ParentBackground6" refType="h" fact="0.1262"/>
              <dgm:constr type="w" for="ch" forName="ParentBackground6" refType="w" fact="0.089"/>
              <dgm:constr type="h" for="ch" forName="ParentBackground6" refType="h" fact="0.5319"/>
              <dgm:constr type="l" for="ch" forName="Child6" refType="w" fact="0.5137"/>
              <dgm:constr type="t" for="ch" forName="Child6" refType="h" fact="0.6876"/>
              <dgm:constr type="w" for="ch" forName="Child6" refType="w" fact="0.089"/>
              <dgm:constr type="h" for="ch" forName="Child6" refType="h" fact="0.3124"/>
              <dgm:constr type="l" for="ch" forName="Accent5" refType="w" fact="0.3923"/>
              <dgm:constr type="t" for="ch" forName="Accent5" refType="h" fact="-0.0109"/>
              <dgm:constr type="w" for="ch" forName="Accent5" refType="w" fact="0.1348"/>
              <dgm:constr type="h" for="ch" forName="Accent5" refType="h" fact="0.806"/>
              <dgm:constr type="l" for="ch" forName="ParentBackground5" refType="w" fact="0.4152"/>
              <dgm:constr type="t" for="ch" forName="ParentBackground5" refType="h" fact="0.1262"/>
              <dgm:constr type="w" for="ch" forName="ParentBackground5" refType="w" fact="0.089"/>
              <dgm:constr type="h" for="ch" forName="ParentBackground5" refType="h" fact="0.5319"/>
              <dgm:constr type="l" for="ch" forName="Child5" refType="w" fact="0.4152"/>
              <dgm:constr type="t" for="ch" forName="Child5" refType="h" fact="0.6876"/>
              <dgm:constr type="w" for="ch" forName="Child5" refType="w" fact="0.089"/>
              <dgm:constr type="h" for="ch" forName="Child5" refType="h" fact="0.3124"/>
              <dgm:constr type="l" for="ch" forName="Accent4" refType="w" fact="0.2938"/>
              <dgm:constr type="t" for="ch" forName="Accent4" refType="h" fact="-0.0109"/>
              <dgm:constr type="w" for="ch" forName="Accent4" refType="w" fact="0.1348"/>
              <dgm:constr type="h" for="ch" forName="Accent4" refType="h" fact="0.806"/>
              <dgm:constr type="l" for="ch" forName="ParentBackground4" refType="w" fact="0.3167"/>
              <dgm:constr type="t" for="ch" forName="ParentBackground4" refType="h" fact="0.1262"/>
              <dgm:constr type="w" for="ch" forName="ParentBackground4" refType="w" fact="0.089"/>
              <dgm:constr type="h" for="ch" forName="ParentBackground4" refType="h" fact="0.5319"/>
              <dgm:constr type="l" for="ch" forName="Child4" refType="w" fact="0.3167"/>
              <dgm:constr type="t" for="ch" forName="Child4" refType="h" fact="0.6876"/>
              <dgm:constr type="w" for="ch" forName="Child4" refType="w" fact="0.089"/>
              <dgm:constr type="h" for="ch" forName="Child4" refType="h" fact="0.3124"/>
              <dgm:constr type="l" for="ch" forName="Accent3" refType="w" fact="0.1952"/>
              <dgm:constr type="t" for="ch" forName="Accent3" refType="h" fact="-0.0109"/>
              <dgm:constr type="w" for="ch" forName="Accent3" refType="w" fact="0.1348"/>
              <dgm:constr type="h" for="ch" forName="Accent3" refType="h" fact="0.806"/>
              <dgm:constr type="l" for="ch" forName="ParentBackground3" refType="w" fact="0.2182"/>
              <dgm:constr type="t" for="ch" forName="ParentBackground3" refType="h" fact="0.1262"/>
              <dgm:constr type="w" for="ch" forName="ParentBackground3" refType="w" fact="0.089"/>
              <dgm:constr type="h" for="ch" forName="ParentBackground3" refType="h" fact="0.5319"/>
              <dgm:constr type="l" for="ch" forName="Child3" refType="w" fact="0.2182"/>
              <dgm:constr type="t" for="ch" forName="Child3" refType="h" fact="0.6876"/>
              <dgm:constr type="w" for="ch" forName="Child3" refType="w" fact="0.089"/>
              <dgm:constr type="h" for="ch" forName="Child3" refType="h" fact="0.3124"/>
              <dgm:constr type="l" for="ch" forName="Accent2" refType="w" fact="0.0967"/>
              <dgm:constr type="t" for="ch" forName="Accent2" refType="h" fact="-0.0109"/>
              <dgm:constr type="w" for="ch" forName="Accent2" refType="w" fact="0.1348"/>
              <dgm:constr type="h" for="ch" forName="Accent2" refType="h" fact="0.806"/>
              <dgm:constr type="l" for="ch" forName="ParentBackground2" refType="w" fact="0.1196"/>
              <dgm:constr type="t" for="ch" forName="ParentBackground2" refType="h" fact="0.1262"/>
              <dgm:constr type="w" for="ch" forName="ParentBackground2" refType="w" fact="0.089"/>
              <dgm:constr type="h" for="ch" forName="ParentBackground2" refType="h" fact="0.5319"/>
              <dgm:constr type="l" for="ch" forName="Child2" refType="w" fact="0.1196"/>
              <dgm:constr type="t" for="ch" forName="Child2" refType="h" fact="0.6876"/>
              <dgm:constr type="w" for="ch" forName="Child2" refType="w" fact="0.089"/>
              <dgm:constr type="h" for="ch" forName="Child2" refType="h" fact="0.3124"/>
              <dgm:constr type="l" for="ch" forName="Accent1" refType="w" fact="-0.0018"/>
              <dgm:constr type="t" for="ch" forName="Accent1" refType="h" fact="-0.0109"/>
              <dgm:constr type="w" for="ch" forName="Accent1" refType="w" fact="0.1348"/>
              <dgm:constr type="h" for="ch" forName="Accent1" refType="h" fact="0.806"/>
              <dgm:constr type="l" for="ch" forName="ParentBackground1" refType="w" fact="0.0211"/>
              <dgm:constr type="t" for="ch" forName="ParentBackground1" refType="h" fact="0.1262"/>
              <dgm:constr type="w" for="ch" forName="ParentBackground1" refType="w" fact="0.089"/>
              <dgm:constr type="h" for="ch" forName="ParentBackground1" refType="h" fact="0.5319"/>
              <dgm:constr type="l" for="ch" forName="Child1" refType="w" fact="0.0211"/>
              <dgm:constr type="t" for="ch" forName="Child1" refType="h" fact="0.6876"/>
              <dgm:constr type="w" for="ch" forName="Child1" refType="w" fact="0.089"/>
              <dgm:constr type="h" for="ch" forName="Child1" refType="h" fact="0.3124"/>
            </dgm:constrLst>
          </dgm:if>
          <dgm:else name="Name14">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l" for="ch" forName="Parent11" refType="w" fact="0.9277"/>
              <dgm:constr type="t" for="ch" forName="Parent11" refType="h" fact="0.2022"/>
              <dgm:constr type="w" for="ch" forName="Parent11" refType="w" fact="0.0579"/>
              <dgm:constr type="h" for="ch" forName="Parent11" refType="h" fact="0.3799"/>
              <dgm:constr type="l" for="ch" forName="Parent10" refType="w" fact="0.838"/>
              <dgm:constr type="t" for="ch" forName="Parent10" refType="h" fact="0.2022"/>
              <dgm:constr type="w" for="ch" forName="Parent10" refType="w" fact="0.0579"/>
              <dgm:constr type="h" for="ch" forName="Parent10" refType="h" fact="0.3799"/>
              <dgm:constr type="l" for="ch" forName="Parent9" refType="w" fact="0.7483"/>
              <dgm:constr type="t" for="ch" forName="Parent9" refType="h" fact="0.2022"/>
              <dgm:constr type="w" for="ch" forName="Parent9" refType="w" fact="0.0579"/>
              <dgm:constr type="h" for="ch" forName="Parent9" refType="h" fact="0.3799"/>
              <dgm:constr type="l" for="ch" forName="Parent8" refType="w" fact="0.6586"/>
              <dgm:constr type="t" for="ch" forName="Parent8" refType="h" fact="0.2022"/>
              <dgm:constr type="w" for="ch" forName="Parent8" refType="w" fact="0.0579"/>
              <dgm:constr type="h" for="ch" forName="Parent8" refType="h" fact="0.3799"/>
              <dgm:constr type="l" for="ch" forName="Parent7" refType="w" fact="0.5689"/>
              <dgm:constr type="t" for="ch" forName="Parent7" refType="h" fact="0.2022"/>
              <dgm:constr type="w" for="ch" forName="Parent7" refType="w" fact="0.0579"/>
              <dgm:constr type="h" for="ch" forName="Parent7" refType="h" fact="0.3799"/>
              <dgm:constr type="l" for="ch" forName="Parent6" refType="w" fact="0.4792"/>
              <dgm:constr type="t" for="ch" forName="Parent6" refType="h" fact="0.2022"/>
              <dgm:constr type="w" for="ch" forName="Parent6" refType="w" fact="0.0579"/>
              <dgm:constr type="h" for="ch" forName="Parent6" refType="h" fact="0.3799"/>
              <dgm:constr type="l" for="ch" forName="Parent5" refType="w" fact="0.3895"/>
              <dgm:constr type="t" for="ch" forName="Parent5" refType="h" fact="0.2022"/>
              <dgm:constr type="w" for="ch" forName="Parent5" refType="w" fact="0.0579"/>
              <dgm:constr type="h" for="ch" forName="Parent5" refType="h" fact="0.3799"/>
              <dgm:constr type="l" for="ch" forName="Parent4" refType="w" fact="0.2999"/>
              <dgm:constr type="t" for="ch" forName="Parent4" refType="h" fact="0.2022"/>
              <dgm:constr type="w" for="ch" forName="Parent4" refType="w" fact="0.0579"/>
              <dgm:constr type="h" for="ch" forName="Parent4" refType="h" fact="0.3799"/>
              <dgm:constr type="l" for="ch" forName="Parent3" refType="w" fact="0.2102"/>
              <dgm:constr type="t" for="ch" forName="Parent3" refType="h" fact="0.2022"/>
              <dgm:constr type="w" for="ch" forName="Parent3" refType="w" fact="0.0579"/>
              <dgm:constr type="h" for="ch" forName="Parent3" refType="h" fact="0.3799"/>
              <dgm:constr type="l" for="ch" forName="Parent2" refType="w" fact="0.1205"/>
              <dgm:constr type="t" for="ch" forName="Parent2" refType="h" fact="0.2022"/>
              <dgm:constr type="w" for="ch" forName="Parent2" refType="w" fact="0.0579"/>
              <dgm:constr type="h" for="ch" forName="Parent2" refType="h" fact="0.3799"/>
              <dgm:constr type="l" for="ch" forName="Parent1" refType="w" fact="0.0308"/>
              <dgm:constr type="t" for="ch" forName="Parent1" refType="h" fact="0.2022"/>
              <dgm:constr type="w" for="ch" forName="Parent1" refType="w" fact="0.0579"/>
              <dgm:constr type="h" for="ch" forName="Parent1" refType="h" fact="0.3799"/>
              <dgm:constr type="l" for="ch" forName="Accent11" refType="w" fact="0.9132"/>
              <dgm:constr type="t" for="ch" forName="Accent11" refType="h" fact="0.1072"/>
              <dgm:constr type="w" for="ch" forName="Accent11" refType="w" fact="0.0868"/>
              <dgm:constr type="h" for="ch" forName="Accent11" refType="h" fact="0.5699"/>
              <dgm:constr type="l" for="ch" forName="ParentBackground11" refType="w" fact="0.9161"/>
              <dgm:constr type="t" for="ch" forName="ParentBackground11" refType="h" fact="0.1262"/>
              <dgm:constr type="w" for="ch" forName="ParentBackground11" refType="w" fact="0.081"/>
              <dgm:constr type="h" for="ch" forName="ParentBackground11" refType="h" fact="0.5319"/>
              <dgm:constr type="l" for="ch" forName="Child11" refType="w" fact="0.9161"/>
              <dgm:constr type="t" for="ch" forName="Child11" refType="h" fact="0.6876"/>
              <dgm:constr type="w" for="ch" forName="Child11" refType="w" fact="0.081"/>
              <dgm:constr type="h" for="ch" forName="Child11" refType="h" fact="0.3124"/>
              <dgm:constr type="l" for="ch" forName="Accent10" refType="w" fact="0.8055"/>
              <dgm:constr type="t" for="ch" forName="Accent10" refType="h" fact="-0.0109"/>
              <dgm:constr type="w" for="ch" forName="Accent10" refType="w" fact="0.1228"/>
              <dgm:constr type="h" for="ch" forName="Accent10" refType="h" fact="0.806"/>
              <dgm:constr type="l" for="ch" forName="ParentBackground10" refType="w" fact="0.8264"/>
              <dgm:constr type="t" for="ch" forName="ParentBackground10" refType="h" fact="0.1262"/>
              <dgm:constr type="w" for="ch" forName="ParentBackground10" refType="w" fact="0.081"/>
              <dgm:constr type="h" for="ch" forName="ParentBackground10" refType="h" fact="0.5319"/>
              <dgm:constr type="l" for="ch" forName="Child10" refType="w" fact="0.8264"/>
              <dgm:constr type="t" for="ch" forName="Child10" refType="h" fact="0.6876"/>
              <dgm:constr type="w" for="ch" forName="Child10" refType="w" fact="0.081"/>
              <dgm:constr type="h" for="ch" forName="Child10" refType="h" fact="0.3124"/>
              <dgm:constr type="l" for="ch" forName="Accent9" refType="w" fact="0.7158"/>
              <dgm:constr type="t" for="ch" forName="Accent9" refType="h" fact="-0.0109"/>
              <dgm:constr type="w" for="ch" forName="Accent9" refType="w" fact="0.1228"/>
              <dgm:constr type="h" for="ch" forName="Accent9" refType="h" fact="0.806"/>
              <dgm:constr type="l" for="ch" forName="ParentBackground9" refType="w" fact="0.7367"/>
              <dgm:constr type="t" for="ch" forName="ParentBackground9" refType="h" fact="0.1262"/>
              <dgm:constr type="w" for="ch" forName="ParentBackground9" refType="w" fact="0.081"/>
              <dgm:constr type="h" for="ch" forName="ParentBackground9" refType="h" fact="0.5319"/>
              <dgm:constr type="l" for="ch" forName="Child9" refType="w" fact="0.7367"/>
              <dgm:constr type="t" for="ch" forName="Child9" refType="h" fact="0.6876"/>
              <dgm:constr type="w" for="ch" forName="Child9" refType="w" fact="0.081"/>
              <dgm:constr type="h" for="ch" forName="Child9" refType="h" fact="0.3124"/>
              <dgm:constr type="l" for="ch" forName="Accent8" refType="w" fact="0.6261"/>
              <dgm:constr type="t" for="ch" forName="Accent8" refType="h" fact="-0.0109"/>
              <dgm:constr type="w" for="ch" forName="Accent8" refType="w" fact="0.1228"/>
              <dgm:constr type="h" for="ch" forName="Accent8" refType="h" fact="0.806"/>
              <dgm:constr type="l" for="ch" forName="ParentBackground8" refType="w" fact="0.647"/>
              <dgm:constr type="t" for="ch" forName="ParentBackground8" refType="h" fact="0.1262"/>
              <dgm:constr type="w" for="ch" forName="ParentBackground8" refType="w" fact="0.081"/>
              <dgm:constr type="h" for="ch" forName="ParentBackground8" refType="h" fact="0.5319"/>
              <dgm:constr type="l" for="ch" forName="Child8" refType="w" fact="0.647"/>
              <dgm:constr type="t" for="ch" forName="Child8" refType="h" fact="0.6876"/>
              <dgm:constr type="w" for="ch" forName="Child8" refType="w" fact="0.081"/>
              <dgm:constr type="h" for="ch" forName="Child8" refType="h" fact="0.3124"/>
              <dgm:constr type="l" for="ch" forName="Accent7" refType="w" fact="0.5364"/>
              <dgm:constr type="t" for="ch" forName="Accent7" refType="h" fact="-0.0109"/>
              <dgm:constr type="w" for="ch" forName="Accent7" refType="w" fact="0.1228"/>
              <dgm:constr type="h" for="ch" forName="Accent7" refType="h" fact="0.806"/>
              <dgm:constr type="l" for="ch" forName="ParentBackground7" refType="w" fact="0.5573"/>
              <dgm:constr type="t" for="ch" forName="ParentBackground7" refType="h" fact="0.1262"/>
              <dgm:constr type="w" for="ch" forName="ParentBackground7" refType="w" fact="0.081"/>
              <dgm:constr type="h" for="ch" forName="ParentBackground7" refType="h" fact="0.5319"/>
              <dgm:constr type="l" for="ch" forName="Child7" refType="w" fact="0.5573"/>
              <dgm:constr type="t" for="ch" forName="Child7" refType="h" fact="0.6876"/>
              <dgm:constr type="w" for="ch" forName="Child7" refType="w" fact="0.081"/>
              <dgm:constr type="h" for="ch" forName="Child7" refType="h" fact="0.3124"/>
              <dgm:constr type="l" for="ch" forName="Accent6" refType="w" fact="0.4467"/>
              <dgm:constr type="t" for="ch" forName="Accent6" refType="h" fact="-0.0109"/>
              <dgm:constr type="w" for="ch" forName="Accent6" refType="w" fact="0.1228"/>
              <dgm:constr type="h" for="ch" forName="Accent6" refType="h" fact="0.806"/>
              <dgm:constr type="l" for="ch" forName="ParentBackground6" refType="w" fact="0.4677"/>
              <dgm:constr type="t" for="ch" forName="ParentBackground6" refType="h" fact="0.1262"/>
              <dgm:constr type="w" for="ch" forName="ParentBackground6" refType="w" fact="0.081"/>
              <dgm:constr type="h" for="ch" forName="ParentBackground6" refType="h" fact="0.5319"/>
              <dgm:constr type="l" for="ch" forName="Child6" refType="w" fact="0.4677"/>
              <dgm:constr type="t" for="ch" forName="Child6" refType="h" fact="0.6876"/>
              <dgm:constr type="w" for="ch" forName="Child6" refType="w" fact="0.081"/>
              <dgm:constr type="h" for="ch" forName="Child6" refType="h" fact="0.3124"/>
              <dgm:constr type="l" for="ch" forName="Accent5" refType="w" fact="0.3571"/>
              <dgm:constr type="t" for="ch" forName="Accent5" refType="h" fact="-0.0109"/>
              <dgm:constr type="w" for="ch" forName="Accent5" refType="w" fact="0.1228"/>
              <dgm:constr type="h" for="ch" forName="Accent5" refType="h" fact="0.806"/>
              <dgm:constr type="l" for="ch" forName="ParentBackground5" refType="w" fact="0.378"/>
              <dgm:constr type="t" for="ch" forName="ParentBackground5" refType="h" fact="0.1262"/>
              <dgm:constr type="w" for="ch" forName="ParentBackground5" refType="w" fact="0.081"/>
              <dgm:constr type="h" for="ch" forName="ParentBackground5" refType="h" fact="0.5319"/>
              <dgm:constr type="l" for="ch" forName="Child5" refType="w" fact="0.378"/>
              <dgm:constr type="t" for="ch" forName="Child5" refType="h" fact="0.6876"/>
              <dgm:constr type="w" for="ch" forName="Child5" refType="w" fact="0.081"/>
              <dgm:constr type="h" for="ch" forName="Child5" refType="h" fact="0.3124"/>
              <dgm:constr type="l" for="ch" forName="Accent4" refType="w" fact="0.2674"/>
              <dgm:constr type="t" for="ch" forName="Accent4" refType="h" fact="-0.0109"/>
              <dgm:constr type="w" for="ch" forName="Accent4" refType="w" fact="0.1228"/>
              <dgm:constr type="h" for="ch" forName="Accent4" refType="h" fact="0.806"/>
              <dgm:constr type="l" for="ch" forName="ParentBackground4" refType="w" fact="0.2883"/>
              <dgm:constr type="t" for="ch" forName="ParentBackground4" refType="h" fact="0.1262"/>
              <dgm:constr type="w" for="ch" forName="ParentBackground4" refType="w" fact="0.081"/>
              <dgm:constr type="h" for="ch" forName="ParentBackground4" refType="h" fact="0.5319"/>
              <dgm:constr type="l" for="ch" forName="Child4" refType="w" fact="0.2883"/>
              <dgm:constr type="t" for="ch" forName="Child4" refType="h" fact="0.6876"/>
              <dgm:constr type="w" for="ch" forName="Child4" refType="w" fact="0.081"/>
              <dgm:constr type="h" for="ch" forName="Child4" refType="h" fact="0.3124"/>
              <dgm:constr type="l" for="ch" forName="Accent3" refType="w" fact="0.1777"/>
              <dgm:constr type="t" for="ch" forName="Accent3" refType="h" fact="-0.0109"/>
              <dgm:constr type="w" for="ch" forName="Accent3" refType="w" fact="0.1228"/>
              <dgm:constr type="h" for="ch" forName="Accent3" refType="h" fact="0.806"/>
              <dgm:constr type="l" for="ch" forName="ParentBackground3" refType="w" fact="0.1986"/>
              <dgm:constr type="t" for="ch" forName="ParentBackground3" refType="h" fact="0.1262"/>
              <dgm:constr type="w" for="ch" forName="ParentBackground3" refType="w" fact="0.081"/>
              <dgm:constr type="h" for="ch" forName="ParentBackground3" refType="h" fact="0.5319"/>
              <dgm:constr type="l" for="ch" forName="Child3" refType="w" fact="0.1986"/>
              <dgm:constr type="t" for="ch" forName="Child3" refType="h" fact="0.6876"/>
              <dgm:constr type="w" for="ch" forName="Child3" refType="w" fact="0.081"/>
              <dgm:constr type="h" for="ch" forName="Child3" refType="h" fact="0.3124"/>
              <dgm:constr type="l" for="ch" forName="Accent2" refType="w" fact="0.088"/>
              <dgm:constr type="t" for="ch" forName="Accent2" refType="h" fact="-0.0109"/>
              <dgm:constr type="w" for="ch" forName="Accent2" refType="w" fact="0.1228"/>
              <dgm:constr type="h" for="ch" forName="Accent2" refType="h" fact="0.806"/>
              <dgm:constr type="l" for="ch" forName="ParentBackground2" refType="w" fact="0.1089"/>
              <dgm:constr type="t" for="ch" forName="ParentBackground2" refType="h" fact="0.1262"/>
              <dgm:constr type="w" for="ch" forName="ParentBackground2" refType="w" fact="0.081"/>
              <dgm:constr type="h" for="ch" forName="ParentBackground2" refType="h" fact="0.5319"/>
              <dgm:constr type="l" for="ch" forName="Child2" refType="w" fact="0.1089"/>
              <dgm:constr type="t" for="ch" forName="Child2" refType="h" fact="0.6876"/>
              <dgm:constr type="w" for="ch" forName="Child2" refType="w" fact="0.081"/>
              <dgm:constr type="h" for="ch" forName="Child2" refType="h" fact="0.3124"/>
              <dgm:constr type="l" for="ch" forName="Accent1" refType="w" fact="-0.0017"/>
              <dgm:constr type="t" for="ch" forName="Accent1" refType="h" fact="-0.0109"/>
              <dgm:constr type="w" for="ch" forName="Accent1" refType="w" fact="0.1228"/>
              <dgm:constr type="h" for="ch" forName="Accent1" refType="h" fact="0.806"/>
              <dgm:constr type="l" for="ch" forName="ParentBackground1" refType="w" fact="0.0192"/>
              <dgm:constr type="t" for="ch" forName="ParentBackground1" refType="h" fact="0.1262"/>
              <dgm:constr type="w" for="ch" forName="ParentBackground1" refType="w" fact="0.081"/>
              <dgm:constr type="h" for="ch" forName="ParentBackground1" refType="h" fact="0.5319"/>
              <dgm:constr type="l" for="ch" forName="Child1" refType="w" fact="0.0192"/>
              <dgm:constr type="t" for="ch" forName="Child1" refType="h" fact="0.6876"/>
              <dgm:constr type="w" for="ch" forName="Child1" refType="w" fact="0.081"/>
              <dgm:constr type="h" for="ch" forName="Child1" refType="h" fact="0.3124"/>
            </dgm:constrLst>
          </dgm:else>
        </dgm:choose>
      </dgm:if>
      <dgm:else name="Name15">
        <dgm:choose name="Name16">
          <dgm:if name="Name17"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18"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r" for="ch" forName="Parent2" refType="w" fact="0.3751"/>
              <dgm:constr type="t" for="ch" forName="Parent2" refType="h" fact="0.2022"/>
              <dgm:constr type="w" for="ch" forName="Parent2" refType="w" fact="0.3001"/>
              <dgm:constr type="h" for="ch" forName="Parent2" refType="h" fact="0.3799"/>
              <dgm:constr type="r" for="ch" forName="Parent1" refType="w" fact="0.8403"/>
              <dgm:constr type="t" for="ch" forName="Parent1" refType="h" fact="0.2022"/>
              <dgm:constr type="w" for="ch" forName="Parent1" refType="w" fact="0.3001"/>
              <dgm:constr type="h" for="ch" forName="Parent1" refType="h" fact="0.3799"/>
              <dgm:constr type="r" for="ch" forName="Accent2" refType="w" fact="0.4502"/>
              <dgm:constr type="t" for="ch" forName="Accent2" refType="h" fact="0.1072"/>
              <dgm:constr type="w" for="ch" forName="Accent2" refType="w" fact="0.4502"/>
              <dgm:constr type="h" for="ch" forName="Accent2" refType="h" fact="0.5699"/>
              <dgm:constr type="r" for="ch" forName="ParentBackground2" refType="w" fact="0.4352"/>
              <dgm:constr type="t" for="ch" forName="ParentBackground2" refType="h" fact="0.1262"/>
              <dgm:constr type="w" for="ch" forName="ParentBackground2" refType="w" fact="0.4201"/>
              <dgm:constr type="h" for="ch" forName="ParentBackground2" refType="h" fact="0.5319"/>
              <dgm:constr type="r" for="ch" forName="Child2" refType="w" fact="0.4352"/>
              <dgm:constr type="t" for="ch" forName="Child2" refType="h" fact="0.6876"/>
              <dgm:constr type="w" for="ch" forName="Child2" refType="w" fact="0.4201"/>
              <dgm:constr type="h" for="ch" forName="Child2" refType="h" fact="0.3124"/>
              <dgm:constr type="r" for="ch" forName="Accent1" refType="w" fact="1.0086"/>
              <dgm:constr type="t" for="ch" forName="Accent1" refType="h" fact="-0.0109"/>
              <dgm:constr type="w" for="ch" forName="Accent1" refType="w" fact="0.6367"/>
              <dgm:constr type="h" for="ch" forName="Accent1" refType="h" fact="0.806"/>
              <dgm:constr type="r" for="ch" forName="ParentBackground1" refType="w" fact="0.9003"/>
              <dgm:constr type="t" for="ch" forName="ParentBackground1" refType="h" fact="0.1262"/>
              <dgm:constr type="w" for="ch" forName="ParentBackground1" refType="w" fact="0.4201"/>
              <dgm:constr type="h" for="ch" forName="ParentBackground1" refType="h" fact="0.5319"/>
              <dgm:constr type="r" for="ch" forName="Child1" refType="w" fact="0.9003"/>
              <dgm:constr type="t" for="ch" forName="Child1" refType="h" fact="0.6876"/>
              <dgm:constr type="w" for="ch" forName="Child1" refType="w" fact="0.4201"/>
              <dgm:constr type="h" for="ch" forName="Child1" refType="h" fact="0.3124"/>
            </dgm:constrLst>
          </dgm:if>
          <dgm:if name="Name19"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r" for="ch" forName="Parent3" refType="w" fact="0.256"/>
              <dgm:constr type="t" for="ch" forName="Parent3" refType="h" fact="0.2022"/>
              <dgm:constr type="w" for="ch" forName="Parent3" refType="w" fact="0.2048"/>
              <dgm:constr type="h" for="ch" forName="Parent3" refType="h" fact="0.3799"/>
              <dgm:constr type="r" for="ch" forName="Parent2" refType="w" fact="0.5735"/>
              <dgm:constr type="t" for="ch" forName="Parent2" refType="h" fact="0.2022"/>
              <dgm:constr type="w" for="ch" forName="Parent2" refType="w" fact="0.2048"/>
              <dgm:constr type="h" for="ch" forName="Parent2" refType="h" fact="0.3799"/>
              <dgm:constr type="r" for="ch" forName="Parent1" refType="w" fact="0.891"/>
              <dgm:constr type="t" for="ch" forName="Parent1" refType="h" fact="0.2022"/>
              <dgm:constr type="w" for="ch" forName="Parent1" refType="w" fact="0.2048"/>
              <dgm:constr type="h" for="ch" forName="Parent1" refType="h" fact="0.3799"/>
              <dgm:constr type="r" for="ch" forName="Accent3" refType="w" fact="0.3072"/>
              <dgm:constr type="t" for="ch" forName="Accent3" refType="h" fact="0.1072"/>
              <dgm:constr type="w" for="ch" forName="Accent3" refType="w" fact="0.3072"/>
              <dgm:constr type="h" for="ch" forName="Accent3" refType="h" fact="0.5699"/>
              <dgm:constr type="r" for="ch" forName="ParentBackground3" refType="w" fact="0.297"/>
              <dgm:constr type="t" for="ch" forName="ParentBackground3" refType="h" fact="0.1262"/>
              <dgm:constr type="w" for="ch" forName="ParentBackground3" refType="w" fact="0.2868"/>
              <dgm:constr type="h" for="ch" forName="ParentBackground3" refType="h" fact="0.5319"/>
              <dgm:constr type="r" for="ch" forName="Child3" refType="w" fact="0.297"/>
              <dgm:constr type="t" for="ch" forName="Child3" refType="h" fact="0.6876"/>
              <dgm:constr type="w" for="ch" forName="Child3" refType="w" fact="0.2868"/>
              <dgm:constr type="h" for="ch" forName="Child3" refType="h" fact="0.3124"/>
              <dgm:constr type="r" for="ch" forName="Accent2" refType="w" fact="0.6878"/>
              <dgm:constr type="t" for="ch" forName="Accent2" refType="h" fact="-0.0109"/>
              <dgm:constr type="w" for="ch" forName="Accent2" refType="w" fact="0.4334"/>
              <dgm:constr type="h" for="ch" forName="Accent2" refType="h" fact="0.806"/>
              <dgm:constr type="r" for="ch" forName="ParentBackground2" refType="w" fact="0.6145"/>
              <dgm:constr type="t" for="ch" forName="ParentBackground2" refType="h" fact="0.1262"/>
              <dgm:constr type="w" for="ch" forName="ParentBackground2" refType="w" fact="0.2868"/>
              <dgm:constr type="h" for="ch" forName="ParentBackground2" refType="h" fact="0.5319"/>
              <dgm:constr type="r" for="ch" forName="Child2" refType="w" fact="0.6145"/>
              <dgm:constr type="t" for="ch" forName="Child2" refType="h" fact="0.6876"/>
              <dgm:constr type="w" for="ch" forName="Child2" refType="w" fact="0.2868"/>
              <dgm:constr type="h" for="ch" forName="Child2" refType="h" fact="0.3124"/>
              <dgm:constr type="r" for="ch" forName="Accent1" refType="w" fact="1.0053"/>
              <dgm:constr type="t" for="ch" forName="Accent1" refType="h" fact="-0.0109"/>
              <dgm:constr type="w" for="ch" forName="Accent1" refType="w" fact="0.4334"/>
              <dgm:constr type="h" for="ch" forName="Accent1" refType="h" fact="0.806"/>
              <dgm:constr type="r" for="ch" forName="ParentBackground1" refType="w" fact="0.932"/>
              <dgm:constr type="t" for="ch" forName="ParentBackground1" refType="h" fact="0.1262"/>
              <dgm:constr type="w" for="ch" forName="ParentBackground1" refType="w" fact="0.2868"/>
              <dgm:constr type="h" for="ch" forName="ParentBackground1" refType="h" fact="0.5319"/>
              <dgm:constr type="r" for="ch" forName="Child1" refType="w" fact="0.932"/>
              <dgm:constr type="t" for="ch" forName="Child1" refType="h" fact="0.6876"/>
              <dgm:constr type="w" for="ch" forName="Child1" refType="w" fact="0.2868"/>
              <dgm:constr type="h" for="ch" forName="Child1" refType="h" fact="0.3124"/>
            </dgm:constrLst>
          </dgm:if>
          <dgm:if name="Name20"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r" for="ch" forName="Parent4" refType="w" fact="0.1943"/>
              <dgm:constr type="t" for="ch" forName="Parent4" refType="h" fact="0.2022"/>
              <dgm:constr type="w" for="ch" forName="Parent4" refType="w" fact="0.1555"/>
              <dgm:constr type="h" for="ch" forName="Parent4" refType="h" fact="0.3799"/>
              <dgm:constr type="r" for="ch" forName="Parent3" refType="w" fact="0.4353"/>
              <dgm:constr type="t" for="ch" forName="Parent3" refType="h" fact="0.2022"/>
              <dgm:constr type="w" for="ch" forName="Parent3" refType="w" fact="0.1555"/>
              <dgm:constr type="h" for="ch" forName="Parent3" refType="h" fact="0.3799"/>
              <dgm:constr type="r" for="ch" forName="Parent2" refType="w" fact="0.6763"/>
              <dgm:constr type="t" for="ch" forName="Parent2" refType="h" fact="0.2022"/>
              <dgm:constr type="w" for="ch" forName="Parent2" refType="w" fact="0.1555"/>
              <dgm:constr type="h" for="ch" forName="Parent2" refType="h" fact="0.3799"/>
              <dgm:constr type="r" for="ch" forName="Parent1" refType="w" fact="0.9173"/>
              <dgm:constr type="t" for="ch" forName="Parent1" refType="h" fact="0.2022"/>
              <dgm:constr type="w" for="ch" forName="Parent1" refType="w" fact="0.1555"/>
              <dgm:constr type="h" for="ch" forName="Parent1" refType="h" fact="0.3799"/>
              <dgm:constr type="r" for="ch" forName="Accent4" refType="w" fact="0.2332"/>
              <dgm:constr type="t" for="ch" forName="Accent4" refType="h" fact="0.1072"/>
              <dgm:constr type="w" for="ch" forName="Accent4" refType="w" fact="0.2332"/>
              <dgm:constr type="h" for="ch" forName="Accent4" refType="h" fact="0.5699"/>
              <dgm:constr type="r" for="ch" forName="ParentBackground4" refType="w" fact="0.2254"/>
              <dgm:constr type="t" for="ch" forName="ParentBackground4" refType="h" fact="0.1262"/>
              <dgm:constr type="w" for="ch" forName="ParentBackground4" refType="w" fact="0.2177"/>
              <dgm:constr type="h" for="ch" forName="ParentBackground4" refType="h" fact="0.5319"/>
              <dgm:constr type="r" for="ch" forName="Child4" refType="w" fact="0.2254"/>
              <dgm:constr type="t" for="ch" forName="Child4" refType="h" fact="0.6876"/>
              <dgm:constr type="w" for="ch" forName="Child4" refType="w" fact="0.2177"/>
              <dgm:constr type="h" for="ch" forName="Child4" refType="h" fact="0.3124"/>
              <dgm:constr type="r" for="ch" forName="Accent3" refType="w" fact="0.5235"/>
              <dgm:constr type="t" for="ch" forName="Accent3" refType="h" fact="-0.0109"/>
              <dgm:constr type="w" for="ch" forName="Accent3" refType="w" fact="0.3298"/>
              <dgm:constr type="h" for="ch" forName="Accent3" refType="h" fact="0.806"/>
              <dgm:constr type="r" for="ch" forName="ParentBackground3" refType="w" fact="0.4664"/>
              <dgm:constr type="t" for="ch" forName="ParentBackground3" refType="h" fact="0.1262"/>
              <dgm:constr type="w" for="ch" forName="ParentBackground3" refType="w" fact="0.2177"/>
              <dgm:constr type="h" for="ch" forName="ParentBackground3" refType="h" fact="0.5319"/>
              <dgm:constr type="r" for="ch" forName="Child3" refType="w" fact="0.4664"/>
              <dgm:constr type="t" for="ch" forName="Child3" refType="h" fact="0.6876"/>
              <dgm:constr type="w" for="ch" forName="Child3" refType="w" fact="0.2177"/>
              <dgm:constr type="h" for="ch" forName="Child3" refType="h" fact="0.3124"/>
              <dgm:constr type="r" for="ch" forName="Accent2" refType="w" fact="0.7635"/>
              <dgm:constr type="t" for="ch" forName="Accent2" refType="h" fact="-0.0109"/>
              <dgm:constr type="w" for="ch" forName="Accent2" refType="w" fact="0.3298"/>
              <dgm:constr type="h" for="ch" forName="Accent2" refType="h" fact="0.806"/>
              <dgm:constr type="r" for="ch" forName="ParentBackground2" refType="w" fact="0.7074"/>
              <dgm:constr type="t" for="ch" forName="ParentBackground2" refType="h" fact="0.1262"/>
              <dgm:constr type="w" for="ch" forName="ParentBackground2" refType="w" fact="0.2177"/>
              <dgm:constr type="h" for="ch" forName="ParentBackground2" refType="h" fact="0.5319"/>
              <dgm:constr type="r" for="ch" forName="Child2" refType="w" fact="0.7074"/>
              <dgm:constr type="t" for="ch" forName="Child2" refType="h" fact="0.6876"/>
              <dgm:constr type="w" for="ch" forName="Child2" refType="w" fact="0.2177"/>
              <dgm:constr type="h" for="ch" forName="Child2" refType="h" fact="0.3124"/>
              <dgm:constr type="r" for="ch" forName="Accent1" refType="w" fact="1.0045"/>
              <dgm:constr type="t" for="ch" forName="Accent1" refType="h" fact="-0.0109"/>
              <dgm:constr type="w" for="ch" forName="Accent1" refType="w" fact="0.3298"/>
              <dgm:constr type="h" for="ch" forName="Accent1" refType="h" fact="0.806"/>
              <dgm:constr type="r" for="ch" forName="ParentBackground1" refType="w" fact="0.9484"/>
              <dgm:constr type="t" for="ch" forName="ParentBackground1" refType="h" fact="0.1262"/>
              <dgm:constr type="w" for="ch" forName="ParentBackground1" refType="w" fact="0.2177"/>
              <dgm:constr type="h" for="ch" forName="ParentBackground1" refType="h" fact="0.5319"/>
              <dgm:constr type="r" for="ch" forName="Child1" refType="w" fact="0.9484"/>
              <dgm:constr type="t" for="ch" forName="Child1" refType="h" fact="0.6876"/>
              <dgm:constr type="w" for="ch" forName="Child1" refType="w" fact="0.2177"/>
              <dgm:constr type="h" for="ch" forName="Child1" refType="h" fact="0.3124"/>
            </dgm:constrLst>
          </dgm:if>
          <dgm:if name="Name21"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r" for="ch" forName="Parent5" refType="w" fact="0.1566"/>
              <dgm:constr type="t" for="ch" forName="Parent5" refType="h" fact="0.2022"/>
              <dgm:constr type="w" for="ch" forName="Parent5" refType="w" fact="0.1253"/>
              <dgm:constr type="h" for="ch" forName="Parent5" refType="h" fact="0.3799"/>
              <dgm:constr type="r" for="ch" forName="Parent4" refType="w" fact="0.3508"/>
              <dgm:constr type="t" for="ch" forName="Parent4" refType="h" fact="0.2022"/>
              <dgm:constr type="w" for="ch" forName="Parent4" refType="w" fact="0.1253"/>
              <dgm:constr type="h" for="ch" forName="Parent4" refType="h" fact="0.3799"/>
              <dgm:constr type="r" for="ch" forName="Parent3" refType="w" fact="0.545"/>
              <dgm:constr type="t" for="ch" forName="Parent3" refType="h" fact="0.2022"/>
              <dgm:constr type="w" for="ch" forName="Parent3" refType="w" fact="0.1253"/>
              <dgm:constr type="h" for="ch" forName="Parent3" refType="h" fact="0.3799"/>
              <dgm:constr type="r" for="ch" forName="Parent2" refType="w" fact="0.7391"/>
              <dgm:constr type="t" for="ch" forName="Parent2" refType="h" fact="0.2022"/>
              <dgm:constr type="w" for="ch" forName="Parent2" refType="w" fact="0.1253"/>
              <dgm:constr type="h" for="ch" forName="Parent2" refType="h" fact="0.3799"/>
              <dgm:constr type="r" for="ch" forName="Parent1" refType="w" fact="0.9333"/>
              <dgm:constr type="t" for="ch" forName="Parent1" refType="h" fact="0.2022"/>
              <dgm:constr type="w" for="ch" forName="Parent1" refType="w" fact="0.1253"/>
              <dgm:constr type="h" for="ch" forName="Parent1" refType="h" fact="0.3799"/>
              <dgm:constr type="r" for="ch" forName="Accent5" refType="w" fact="0.1879"/>
              <dgm:constr type="t" for="ch" forName="Accent5" refType="h" fact="0.1072"/>
              <dgm:constr type="w" for="ch" forName="Accent5" refType="w" fact="0.1879"/>
              <dgm:constr type="h" for="ch" forName="Accent5" refType="h" fact="0.5699"/>
              <dgm:constr type="r" for="ch" forName="ParentBackground5" refType="w" fact="0.1817"/>
              <dgm:constr type="t" for="ch" forName="ParentBackground5" refType="h" fact="0.1262"/>
              <dgm:constr type="w" for="ch" forName="ParentBackground5" refType="w" fact="0.1754"/>
              <dgm:constr type="h" for="ch" forName="ParentBackground5" refType="h" fact="0.5319"/>
              <dgm:constr type="r" for="ch" forName="Child5" refType="w" fact="0.1817"/>
              <dgm:constr type="t" for="ch" forName="Child5" refType="h" fact="0.6876"/>
              <dgm:constr type="w" for="ch" forName="Child5" refType="w" fact="0.1754"/>
              <dgm:constr type="h" for="ch" forName="Child5" refType="h" fact="0.3124"/>
              <dgm:constr type="r" for="ch" forName="Accent4" refType="w" fact="0.4211"/>
              <dgm:constr type="t" for="ch" forName="Accent4" refType="h" fact="-0.0109"/>
              <dgm:constr type="w" for="ch" forName="Accent4" refType="w" fact="0.2657"/>
              <dgm:constr type="h" for="ch" forName="Accent4" refType="h" fact="0.806"/>
              <dgm:constr type="r" for="ch" forName="ParentBackground4" refType="w" fact="0.3758"/>
              <dgm:constr type="t" for="ch" forName="ParentBackground4" refType="h" fact="0.1262"/>
              <dgm:constr type="w" for="ch" forName="ParentBackground4" refType="w" fact="0.1754"/>
              <dgm:constr type="h" for="ch" forName="ParentBackground4" refType="h" fact="0.5319"/>
              <dgm:constr type="r" for="ch" forName="Child4" refType="w" fact="0.3758"/>
              <dgm:constr type="t" for="ch" forName="Child4" refType="h" fact="0.6876"/>
              <dgm:constr type="w" for="ch" forName="Child4" refType="w" fact="0.1754"/>
              <dgm:constr type="h" for="ch" forName="Child4" refType="h" fact="0.3124"/>
              <dgm:constr type="r" for="ch" forName="Accent3" refType="w" fact="0.6152"/>
              <dgm:constr type="t" for="ch" forName="Accent3" refType="h" fact="-0.0109"/>
              <dgm:constr type="w" for="ch" forName="Accent3" refType="w" fact="0.2657"/>
              <dgm:constr type="h" for="ch" forName="Accent3" refType="h" fact="0.806"/>
              <dgm:constr type="r" for="ch" forName="ParentBackground3" refType="w" fact="0.57"/>
              <dgm:constr type="t" for="ch" forName="ParentBackground3" refType="h" fact="0.1262"/>
              <dgm:constr type="w" for="ch" forName="ParentBackground3" refType="w" fact="0.1754"/>
              <dgm:constr type="h" for="ch" forName="ParentBackground3" refType="h" fact="0.5319"/>
              <dgm:constr type="r" for="ch" forName="Child3" refType="w" fact="0.57"/>
              <dgm:constr type="t" for="ch" forName="Child3" refType="h" fact="0.6876"/>
              <dgm:constr type="w" for="ch" forName="Child3" refType="w" fact="0.1754"/>
              <dgm:constr type="h" for="ch" forName="Child3" refType="h" fact="0.3124"/>
              <dgm:constr type="r" for="ch" forName="Accent2" refType="w" fact="0.8094"/>
              <dgm:constr type="t" for="ch" forName="Accent2" refType="h" fact="-0.0109"/>
              <dgm:constr type="w" for="ch" forName="Accent2" refType="w" fact="0.2657"/>
              <dgm:constr type="h" for="ch" forName="Accent2" refType="h" fact="0.806"/>
              <dgm:constr type="r" for="ch" forName="ParentBackground2" refType="w" fact="0.7642"/>
              <dgm:constr type="t" for="ch" forName="ParentBackground2" refType="h" fact="0.1262"/>
              <dgm:constr type="w" for="ch" forName="ParentBackground2" refType="w" fact="0.1754"/>
              <dgm:constr type="h" for="ch" forName="ParentBackground2" refType="h" fact="0.5319"/>
              <dgm:constr type="r" for="ch" forName="Child2" refType="w" fact="0.7642"/>
              <dgm:constr type="t" for="ch" forName="Child2" refType="h" fact="0.6876"/>
              <dgm:constr type="w" for="ch" forName="Child2" refType="w" fact="0.1754"/>
              <dgm:constr type="h" for="ch" forName="Child2" refType="h" fact="0.3124"/>
              <dgm:constr type="r" for="ch" forName="Accent1" refType="w" fact="1.0036"/>
              <dgm:constr type="t" for="ch" forName="Accent1" refType="h" fact="-0.0109"/>
              <dgm:constr type="w" for="ch" forName="Accent1" refType="w" fact="0.2657"/>
              <dgm:constr type="h" for="ch" forName="Accent1" refType="h" fact="0.806"/>
              <dgm:constr type="r" for="ch" forName="ParentBackground1" refType="w" fact="0.9584"/>
              <dgm:constr type="t" for="ch" forName="ParentBackground1" refType="h" fact="0.1262"/>
              <dgm:constr type="w" for="ch" forName="ParentBackground1" refType="w" fact="0.1754"/>
              <dgm:constr type="h" for="ch" forName="ParentBackground1" refType="h" fact="0.5319"/>
              <dgm:constr type="r" for="ch" forName="Child1" refType="w" fact="0.9584"/>
              <dgm:constr type="t" for="ch" forName="Child1" refType="h" fact="0.6876"/>
              <dgm:constr type="w" for="ch" forName="Child1" refType="w" fact="0.1754"/>
              <dgm:constr type="h" for="ch" forName="Child1" refType="h" fact="0.3124"/>
            </dgm:constrLst>
          </dgm:if>
          <dgm:if name="Name22"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r" for="ch" forName="Parent6" refType="w" fact="0.1311"/>
              <dgm:constr type="t" for="ch" forName="Parent6" refType="h" fact="0.2022"/>
              <dgm:constr type="w" for="ch" forName="Parent6" refType="w" fact="0.1049"/>
              <dgm:constr type="h" for="ch" forName="Parent6" refType="h" fact="0.3799"/>
              <dgm:constr type="r" for="ch" forName="Parent5" refType="w" fact="0.2937"/>
              <dgm:constr type="t" for="ch" forName="Parent5" refType="h" fact="0.2022"/>
              <dgm:constr type="w" for="ch" forName="Parent5" refType="w" fact="0.1049"/>
              <dgm:constr type="h" for="ch" forName="Parent5" refType="h" fact="0.3799"/>
              <dgm:constr type="r" for="ch" forName="Parent4" refType="w" fact="0.4563"/>
              <dgm:constr type="t" for="ch" forName="Parent4" refType="h" fact="0.2022"/>
              <dgm:constr type="w" for="ch" forName="Parent4" refType="w" fact="0.1049"/>
              <dgm:constr type="h" for="ch" forName="Parent4" refType="h" fact="0.3799"/>
              <dgm:constr type="r" for="ch" forName="Parent3" refType="w" fact="0.619"/>
              <dgm:constr type="t" for="ch" forName="Parent3" refType="h" fact="0.2022"/>
              <dgm:constr type="w" for="ch" forName="Parent3" refType="w" fact="0.1049"/>
              <dgm:constr type="h" for="ch" forName="Parent3" refType="h" fact="0.3799"/>
              <dgm:constr type="r" for="ch" forName="Parent2" refType="w" fact="0.7816"/>
              <dgm:constr type="t" for="ch" forName="Parent2" refType="h" fact="0.2022"/>
              <dgm:constr type="w" for="ch" forName="Parent2" refType="w" fact="0.1049"/>
              <dgm:constr type="h" for="ch" forName="Parent2" refType="h" fact="0.3799"/>
              <dgm:constr type="r" for="ch" forName="Parent1" refType="w" fact="0.9442"/>
              <dgm:constr type="t" for="ch" forName="Parent1" refType="h" fact="0.2022"/>
              <dgm:constr type="w" for="ch" forName="Parent1" refType="w" fact="0.1049"/>
              <dgm:constr type="h" for="ch" forName="Parent1" refType="h" fact="0.3799"/>
              <dgm:constr type="r" for="ch" forName="Accent6" refType="w" fact="0.1574"/>
              <dgm:constr type="t" for="ch" forName="Accent6" refType="h" fact="0.1072"/>
              <dgm:constr type="w" for="ch" forName="Accent6" refType="w" fact="0.1574"/>
              <dgm:constr type="h" for="ch" forName="Accent6" refType="h" fact="0.5699"/>
              <dgm:constr type="r" for="ch" forName="ParentBackground6" refType="w" fact="0.1521"/>
              <dgm:constr type="t" for="ch" forName="ParentBackground6" refType="h" fact="0.1262"/>
              <dgm:constr type="w" for="ch" forName="ParentBackground6" refType="w" fact="0.1469"/>
              <dgm:constr type="h" for="ch" forName="ParentBackground6" refType="h" fact="0.5319"/>
              <dgm:constr type="r" for="ch" forName="Child6" refType="w" fact="0.1521"/>
              <dgm:constr type="t" for="ch" forName="Child6" refType="h" fact="0.6876"/>
              <dgm:constr type="w" for="ch" forName="Child6" refType="w" fact="0.1469"/>
              <dgm:constr type="h" for="ch" forName="Child6" refType="h" fact="0.3124"/>
              <dgm:constr type="r" for="ch" forName="Accent5" refType="w" fact="0.3526"/>
              <dgm:constr type="t" for="ch" forName="Accent5" refType="h" fact="-0.0109"/>
              <dgm:constr type="w" for="ch" forName="Accent5" refType="w" fact="0.2226"/>
              <dgm:constr type="h" for="ch" forName="Accent5" refType="h" fact="0.806"/>
              <dgm:constr type="r" for="ch" forName="ParentBackground5" refType="w" fact="0.3147"/>
              <dgm:constr type="t" for="ch" forName="ParentBackground5" refType="h" fact="0.1262"/>
              <dgm:constr type="w" for="ch" forName="ParentBackground5" refType="w" fact="0.1469"/>
              <dgm:constr type="h" for="ch" forName="ParentBackground5" refType="h" fact="0.5319"/>
              <dgm:constr type="r" for="ch" forName="Child5" refType="w" fact="0.3147"/>
              <dgm:constr type="t" for="ch" forName="Child5" refType="h" fact="0.6876"/>
              <dgm:constr type="w" for="ch" forName="Child5" refType="w" fact="0.1469"/>
              <dgm:constr type="h" for="ch" forName="Child5" refType="h" fact="0.3124"/>
              <dgm:constr type="r" for="ch" forName="Accent4" refType="w" fact="0.5152"/>
              <dgm:constr type="t" for="ch" forName="Accent4" refType="h" fact="-0.0109"/>
              <dgm:constr type="w" for="ch" forName="Accent4" refType="w" fact="0.2226"/>
              <dgm:constr type="h" for="ch" forName="Accent4" refType="h" fact="0.806"/>
              <dgm:constr type="r" for="ch" forName="ParentBackground4" refType="w" fact="0.4773"/>
              <dgm:constr type="t" for="ch" forName="ParentBackground4" refType="h" fact="0.1262"/>
              <dgm:constr type="w" for="ch" forName="ParentBackground4" refType="w" fact="0.1469"/>
              <dgm:constr type="h" for="ch" forName="ParentBackground4" refType="h" fact="0.5319"/>
              <dgm:constr type="r" for="ch" forName="Child4" refType="w" fact="0.4773"/>
              <dgm:constr type="t" for="ch" forName="Child4" refType="h" fact="0.6876"/>
              <dgm:constr type="w" for="ch" forName="Child4" refType="w" fact="0.1469"/>
              <dgm:constr type="h" for="ch" forName="Child4" refType="h" fact="0.3124"/>
              <dgm:constr type="r" for="ch" forName="Accent3" refType="w" fact="0.6778"/>
              <dgm:constr type="t" for="ch" forName="Accent3" refType="h" fact="-0.0109"/>
              <dgm:constr type="w" for="ch" forName="Accent3" refType="w" fact="0.2226"/>
              <dgm:constr type="h" for="ch" forName="Accent3" refType="h" fact="0.806"/>
              <dgm:constr type="r" for="ch" forName="ParentBackground3" refType="w" fact="0.6399"/>
              <dgm:constr type="t" for="ch" forName="ParentBackground3" refType="h" fact="0.1262"/>
              <dgm:constr type="w" for="ch" forName="ParentBackground3" refType="w" fact="0.1469"/>
              <dgm:constr type="h" for="ch" forName="ParentBackground3" refType="h" fact="0.5319"/>
              <dgm:constr type="r" for="ch" forName="Child3" refType="w" fact="0.6399"/>
              <dgm:constr type="t" for="ch" forName="Child3" refType="h" fact="0.6876"/>
              <dgm:constr type="w" for="ch" forName="Child3" refType="w" fact="0.1469"/>
              <dgm:constr type="h" for="ch" forName="Child3" refType="h" fact="0.3124"/>
              <dgm:constr type="r" for="ch" forName="Accent2" refType="w" fact="0.8404"/>
              <dgm:constr type="t" for="ch" forName="Accent2" refType="h" fact="-0.0109"/>
              <dgm:constr type="w" for="ch" forName="Accent2" refType="w" fact="0.2226"/>
              <dgm:constr type="h" for="ch" forName="Accent2" refType="h" fact="0.806"/>
              <dgm:constr type="r" for="ch" forName="ParentBackground2" refType="w" fact="0.8025"/>
              <dgm:constr type="t" for="ch" forName="ParentBackground2" refType="h" fact="0.1262"/>
              <dgm:constr type="w" for="ch" forName="ParentBackground2" refType="w" fact="0.1469"/>
              <dgm:constr type="h" for="ch" forName="ParentBackground2" refType="h" fact="0.5319"/>
              <dgm:constr type="r" for="ch" forName="Child2" refType="w" fact="0.8025"/>
              <dgm:constr type="t" for="ch" forName="Child2" refType="h" fact="0.6876"/>
              <dgm:constr type="w" for="ch" forName="Child2" refType="w" fact="0.1469"/>
              <dgm:constr type="h" for="ch" forName="Child2" refType="h" fact="0.3124"/>
              <dgm:constr type="r" for="ch" forName="Accent1" refType="w" fact="1.003"/>
              <dgm:constr type="t" for="ch" forName="Accent1" refType="h" fact="-0.0109"/>
              <dgm:constr type="w" for="ch" forName="Accent1" refType="w" fact="0.2226"/>
              <dgm:constr type="h" for="ch" forName="Accent1" refType="h" fact="0.806"/>
              <dgm:constr type="r" for="ch" forName="ParentBackground1" refType="w" fact="0.9652"/>
              <dgm:constr type="t" for="ch" forName="ParentBackground1" refType="h" fact="0.1262"/>
              <dgm:constr type="w" for="ch" forName="ParentBackground1" refType="w" fact="0.1469"/>
              <dgm:constr type="h" for="ch" forName="ParentBackground1" refType="h" fact="0.5319"/>
              <dgm:constr type="r" for="ch" forName="Child1" refType="w" fact="0.9652"/>
              <dgm:constr type="t" for="ch" forName="Child1" refType="h" fact="0.6876"/>
              <dgm:constr type="w" for="ch" forName="Child1" refType="w" fact="0.1469"/>
              <dgm:constr type="h" for="ch" forName="Child1" refType="h" fact="0.3124"/>
            </dgm:constrLst>
          </dgm:if>
          <dgm:if name="Name23"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r" for="ch" forName="Parent7" refType="w" fact="0.1128"/>
              <dgm:constr type="t" for="ch" forName="Parent7" refType="h" fact="0.2022"/>
              <dgm:constr type="w" for="ch" forName="Parent7" refType="w" fact="0.0902"/>
              <dgm:constr type="h" for="ch" forName="Parent7" refType="h" fact="0.3799"/>
              <dgm:constr type="r" for="ch" forName="Parent6" refType="w" fact="0.2527"/>
              <dgm:constr type="t" for="ch" forName="Parent6" refType="h" fact="0.2022"/>
              <dgm:constr type="w" for="ch" forName="Parent6" refType="w" fact="0.0902"/>
              <dgm:constr type="h" for="ch" forName="Parent6" refType="h" fact="0.3799"/>
              <dgm:constr type="r" for="ch" forName="Parent5" refType="w" fact="0.3925"/>
              <dgm:constr type="t" for="ch" forName="Parent5" refType="h" fact="0.2022"/>
              <dgm:constr type="w" for="ch" forName="Parent5" refType="w" fact="0.0902"/>
              <dgm:constr type="h" for="ch" forName="Parent5" refType="h" fact="0.3799"/>
              <dgm:constr type="r" for="ch" forName="Parent4" refType="w" fact="0.5324"/>
              <dgm:constr type="t" for="ch" forName="Parent4" refType="h" fact="0.2022"/>
              <dgm:constr type="w" for="ch" forName="Parent4" refType="w" fact="0.0902"/>
              <dgm:constr type="h" for="ch" forName="Parent4" refType="h" fact="0.3799"/>
              <dgm:constr type="r" for="ch" forName="Parent3" refType="w" fact="0.6723"/>
              <dgm:constr type="t" for="ch" forName="Parent3" refType="h" fact="0.2022"/>
              <dgm:constr type="w" for="ch" forName="Parent3" refType="w" fact="0.0902"/>
              <dgm:constr type="h" for="ch" forName="Parent3" refType="h" fact="0.3799"/>
              <dgm:constr type="r" for="ch" forName="Parent2" refType="w" fact="0.8121"/>
              <dgm:constr type="t" for="ch" forName="Parent2" refType="h" fact="0.2022"/>
              <dgm:constr type="w" for="ch" forName="Parent2" refType="w" fact="0.0902"/>
              <dgm:constr type="h" for="ch" forName="Parent2" refType="h" fact="0.3799"/>
              <dgm:constr type="r" for="ch" forName="Parent1" refType="w" fact="0.952"/>
              <dgm:constr type="t" for="ch" forName="Parent1" refType="h" fact="0.2022"/>
              <dgm:constr type="w" for="ch" forName="Parent1" refType="w" fact="0.0902"/>
              <dgm:constr type="h" for="ch" forName="Parent1" refType="h" fact="0.3799"/>
              <dgm:constr type="r" for="ch" forName="Accent7" refType="w" fact="0.1354"/>
              <dgm:constr type="t" for="ch" forName="Accent7" refType="h" fact="0.1072"/>
              <dgm:constr type="w" for="ch" forName="Accent7" refType="w" fact="0.1354"/>
              <dgm:constr type="h" for="ch" forName="Accent7" refType="h" fact="0.5699"/>
              <dgm:constr type="r" for="ch" forName="ParentBackground7" refType="w" fact="0.1308"/>
              <dgm:constr type="t" for="ch" forName="ParentBackground7" refType="h" fact="0.1262"/>
              <dgm:constr type="w" for="ch" forName="ParentBackground7" refType="w" fact="0.1263"/>
              <dgm:constr type="h" for="ch" forName="ParentBackground7" refType="h" fact="0.5319"/>
              <dgm:constr type="r" for="ch" forName="Child7" refType="w" fact="0.1308"/>
              <dgm:constr type="t" for="ch" forName="Child7" refType="h" fact="0.6876"/>
              <dgm:constr type="w" for="ch" forName="Child7" refType="w" fact="0.1263"/>
              <dgm:constr type="h" for="ch" forName="Child7" refType="h" fact="0.3124"/>
              <dgm:constr type="r" for="ch" forName="Accent6" refType="w" fact="0.3033"/>
              <dgm:constr type="t" for="ch" forName="Accent6" refType="h" fact="-0.0109"/>
              <dgm:constr type="w" for="ch" forName="Accent6" refType="w" fact="0.1915"/>
              <dgm:constr type="h" for="ch" forName="Accent6" refType="h" fact="0.806"/>
              <dgm:constr type="r" for="ch" forName="ParentBackground6" refType="w" fact="0.2707"/>
              <dgm:constr type="t" for="ch" forName="ParentBackground6" refType="h" fact="0.1262"/>
              <dgm:constr type="w" for="ch" forName="ParentBackground6" refType="w" fact="0.1263"/>
              <dgm:constr type="h" for="ch" forName="ParentBackground6" refType="h" fact="0.5319"/>
              <dgm:constr type="r" for="ch" forName="Child6" refType="w" fact="0.2707"/>
              <dgm:constr type="t" for="ch" forName="Child6" refType="h" fact="0.6876"/>
              <dgm:constr type="w" for="ch" forName="Child6" refType="w" fact="0.1263"/>
              <dgm:constr type="h" for="ch" forName="Child6" refType="h" fact="0.3124"/>
              <dgm:constr type="r" for="ch" forName="Accent5" refType="w" fact="0.4431"/>
              <dgm:constr type="t" for="ch" forName="Accent5" refType="h" fact="-0.0109"/>
              <dgm:constr type="w" for="ch" forName="Accent5" refType="w" fact="0.1915"/>
              <dgm:constr type="h" for="ch" forName="Accent5" refType="h" fact="0.806"/>
              <dgm:constr type="r" for="ch" forName="ParentBackground5" refType="w" fact="0.4106"/>
              <dgm:constr type="t" for="ch" forName="ParentBackground5" refType="h" fact="0.1262"/>
              <dgm:constr type="w" for="ch" forName="ParentBackground5" refType="w" fact="0.1263"/>
              <dgm:constr type="h" for="ch" forName="ParentBackground5" refType="h" fact="0.5319"/>
              <dgm:constr type="r" for="ch" forName="Child5" refType="w" fact="0.4106"/>
              <dgm:constr type="t" for="ch" forName="Child5" refType="h" fact="0.6876"/>
              <dgm:constr type="w" for="ch" forName="Child5" refType="w" fact="0.1263"/>
              <dgm:constr type="h" for="ch" forName="Child5" refType="h" fact="0.3124"/>
              <dgm:constr type="r" for="ch" forName="Accent4" refType="w" fact="0.583"/>
              <dgm:constr type="t" for="ch" forName="Accent4" refType="h" fact="-0.0109"/>
              <dgm:constr type="w" for="ch" forName="Accent4" refType="w" fact="0.1915"/>
              <dgm:constr type="h" for="ch" forName="Accent4" refType="h" fact="0.806"/>
              <dgm:constr type="r" for="ch" forName="ParentBackground4" refType="w" fact="0.5504"/>
              <dgm:constr type="t" for="ch" forName="ParentBackground4" refType="h" fact="0.1262"/>
              <dgm:constr type="w" for="ch" forName="ParentBackground4" refType="w" fact="0.1263"/>
              <dgm:constr type="h" for="ch" forName="ParentBackground4" refType="h" fact="0.5319"/>
              <dgm:constr type="r" for="ch" forName="Child4" refType="w" fact="0.5504"/>
              <dgm:constr type="t" for="ch" forName="Child4" refType="h" fact="0.6876"/>
              <dgm:constr type="w" for="ch" forName="Child4" refType="w" fact="0.1263"/>
              <dgm:constr type="h" for="ch" forName="Child4" refType="h" fact="0.3124"/>
              <dgm:constr type="r" for="ch" forName="Accent3" refType="w" fact="0.7229"/>
              <dgm:constr type="t" for="ch" forName="Accent3" refType="h" fact="-0.0109"/>
              <dgm:constr type="w" for="ch" forName="Accent3" refType="w" fact="0.1915"/>
              <dgm:constr type="h" for="ch" forName="Accent3" refType="h" fact="0.806"/>
              <dgm:constr type="r" for="ch" forName="ParentBackground3" refType="w" fact="0.6903"/>
              <dgm:constr type="t" for="ch" forName="ParentBackground3" refType="h" fact="0.1262"/>
              <dgm:constr type="w" for="ch" forName="ParentBackground3" refType="w" fact="0.1263"/>
              <dgm:constr type="h" for="ch" forName="ParentBackground3" refType="h" fact="0.5319"/>
              <dgm:constr type="r" for="ch" forName="Child3" refType="w" fact="0.6903"/>
              <dgm:constr type="t" for="ch" forName="Child3" refType="h" fact="0.6876"/>
              <dgm:constr type="w" for="ch" forName="Child3" refType="w" fact="0.1263"/>
              <dgm:constr type="h" for="ch" forName="Child3" refType="h" fact="0.3124"/>
              <dgm:constr type="r" for="ch" forName="Accent2" refType="w" fact="0.8627"/>
              <dgm:constr type="t" for="ch" forName="Accent2" refType="h" fact="-0.0109"/>
              <dgm:constr type="w" for="ch" forName="Accent2" refType="w" fact="0.1915"/>
              <dgm:constr type="h" for="ch" forName="Accent2" refType="h" fact="0.806"/>
              <dgm:constr type="r" for="ch" forName="ParentBackground2" refType="w" fact="0.8302"/>
              <dgm:constr type="t" for="ch" forName="ParentBackground2" refType="h" fact="0.1262"/>
              <dgm:constr type="w" for="ch" forName="ParentBackground2" refType="w" fact="0.1263"/>
              <dgm:constr type="h" for="ch" forName="ParentBackground2" refType="h" fact="0.5319"/>
              <dgm:constr type="r" for="ch" forName="Child2" refType="w" fact="0.8302"/>
              <dgm:constr type="t" for="ch" forName="Child2" refType="h" fact="0.6876"/>
              <dgm:constr type="w" for="ch" forName="Child2" refType="w" fact="0.1263"/>
              <dgm:constr type="h" for="ch" forName="Child2" refType="h" fact="0.3124"/>
              <dgm:constr type="r" for="ch" forName="Accent1" refType="w" fact="1.0026"/>
              <dgm:constr type="t" for="ch" forName="Accent1" refType="h" fact="-0.0109"/>
              <dgm:constr type="w" for="ch" forName="Accent1" refType="w" fact="0.1915"/>
              <dgm:constr type="h" for="ch" forName="Accent1" refType="h" fact="0.806"/>
              <dgm:constr type="r" for="ch" forName="ParentBackground1" refType="w" fact="0.97"/>
              <dgm:constr type="t" for="ch" forName="ParentBackground1" refType="h" fact="0.1262"/>
              <dgm:constr type="w" for="ch" forName="ParentBackground1" refType="w" fact="0.1263"/>
              <dgm:constr type="h" for="ch" forName="ParentBackground1" refType="h" fact="0.5319"/>
              <dgm:constr type="r" for="ch" forName="Child1" refType="w" fact="0.97"/>
              <dgm:constr type="t" for="ch" forName="Child1" refType="h" fact="0.6876"/>
              <dgm:constr type="w" for="ch" forName="Child1" refType="w" fact="0.1263"/>
              <dgm:constr type="h" for="ch" forName="Child1" refType="h" fact="0.3124"/>
            </dgm:constrLst>
          </dgm:if>
          <dgm:if name="Name24"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r" for="ch" forName="Parent8" refType="w" fact="0.099"/>
              <dgm:constr type="t" for="ch" forName="Parent8" refType="h" fact="0.2022"/>
              <dgm:constr type="w" for="ch" forName="Parent8" refType="w" fact="0.0792"/>
              <dgm:constr type="h" for="ch" forName="Parent8" refType="h" fact="0.3799"/>
              <dgm:constr type="r" for="ch" forName="Parent7" refType="w" fact="0.2217"/>
              <dgm:constr type="t" for="ch" forName="Parent7" refType="h" fact="0.2022"/>
              <dgm:constr type="w" for="ch" forName="Parent7" refType="w" fact="0.0792"/>
              <dgm:constr type="h" for="ch" forName="Parent7" refType="h" fact="0.3799"/>
              <dgm:constr type="r" for="ch" forName="Parent6" refType="w" fact="0.3444"/>
              <dgm:constr type="t" for="ch" forName="Parent6" refType="h" fact="0.2022"/>
              <dgm:constr type="w" for="ch" forName="Parent6" refType="w" fact="0.0792"/>
              <dgm:constr type="h" for="ch" forName="Parent6" refType="h" fact="0.3799"/>
              <dgm:constr type="r" for="ch" forName="Parent5" refType="w" fact="0.4671"/>
              <dgm:constr type="t" for="ch" forName="Parent5" refType="h" fact="0.2022"/>
              <dgm:constr type="w" for="ch" forName="Parent5" refType="w" fact="0.0792"/>
              <dgm:constr type="h" for="ch" forName="Parent5" refType="h" fact="0.3799"/>
              <dgm:constr type="r" for="ch" forName="Parent4" refType="w" fact="0.5898"/>
              <dgm:constr type="t" for="ch" forName="Parent4" refType="h" fact="0.2022"/>
              <dgm:constr type="w" for="ch" forName="Parent4" refType="w" fact="0.0792"/>
              <dgm:constr type="h" for="ch" forName="Parent4" refType="h" fact="0.3799"/>
              <dgm:constr type="r" for="ch" forName="Parent3" refType="w" fact="0.7125"/>
              <dgm:constr type="t" for="ch" forName="Parent3" refType="h" fact="0.2022"/>
              <dgm:constr type="w" for="ch" forName="Parent3" refType="w" fact="0.0792"/>
              <dgm:constr type="h" for="ch" forName="Parent3" refType="h" fact="0.3799"/>
              <dgm:constr type="r" for="ch" forName="Parent2" refType="w" fact="0.8352"/>
              <dgm:constr type="t" for="ch" forName="Parent2" refType="h" fact="0.2022"/>
              <dgm:constr type="w" for="ch" forName="Parent2" refType="w" fact="0.0792"/>
              <dgm:constr type="h" for="ch" forName="Parent2" refType="h" fact="0.3799"/>
              <dgm:constr type="r" for="ch" forName="Parent1" refType="w" fact="0.9579"/>
              <dgm:constr type="t" for="ch" forName="Parent1" refType="h" fact="0.2022"/>
              <dgm:constr type="w" for="ch" forName="Parent1" refType="w" fact="0.0792"/>
              <dgm:constr type="h" for="ch" forName="Parent1" refType="h" fact="0.3799"/>
              <dgm:constr type="r" for="ch" forName="Accent8" refType="w" fact="0.1187"/>
              <dgm:constr type="t" for="ch" forName="Accent8" refType="h" fact="0.1072"/>
              <dgm:constr type="w" for="ch" forName="Accent8" refType="w" fact="0.1187"/>
              <dgm:constr type="h" for="ch" forName="Accent8" refType="h" fact="0.5699"/>
              <dgm:constr type="r" for="ch" forName="ParentBackground8" refType="w" fact="0.1148"/>
              <dgm:constr type="t" for="ch" forName="ParentBackground8" refType="h" fact="0.1262"/>
              <dgm:constr type="w" for="ch" forName="ParentBackground8" refType="w" fact="0.1108"/>
              <dgm:constr type="h" for="ch" forName="ParentBackground8" refType="h" fact="0.5319"/>
              <dgm:constr type="r" for="ch" forName="Child8" refType="w" fact="0.1148"/>
              <dgm:constr type="t" for="ch" forName="Child8" refType="h" fact="0.6876"/>
              <dgm:constr type="w" for="ch" forName="Child8" refType="w" fact="0.1108"/>
              <dgm:constr type="h" for="ch" forName="Child8" refType="h" fact="0.3124"/>
              <dgm:constr type="r" for="ch" forName="Accent7" refType="w" fact="0.2661"/>
              <dgm:constr type="t" for="ch" forName="Accent7" refType="h" fact="-0.0109"/>
              <dgm:constr type="w" for="ch" forName="Accent7" refType="w" fact="0.1679"/>
              <dgm:constr type="h" for="ch" forName="Accent7" refType="h" fact="0.806"/>
              <dgm:constr type="r" for="ch" forName="ParentBackground7" refType="w" fact="0.2375"/>
              <dgm:constr type="t" for="ch" forName="ParentBackground7" refType="h" fact="0.1262"/>
              <dgm:constr type="w" for="ch" forName="ParentBackground7" refType="w" fact="0.1108"/>
              <dgm:constr type="h" for="ch" forName="ParentBackground7" refType="h" fact="0.5319"/>
              <dgm:constr type="r" for="ch" forName="Child7" refType="w" fact="0.2375"/>
              <dgm:constr type="t" for="ch" forName="Child7" refType="h" fact="0.6876"/>
              <dgm:constr type="w" for="ch" forName="Child7" refType="w" fact="0.1108"/>
              <dgm:constr type="h" for="ch" forName="Child7" refType="h" fact="0.3124"/>
              <dgm:constr type="r" for="ch" forName="Accent6" refType="w" fact="0.3888"/>
              <dgm:constr type="t" for="ch" forName="Accent6" refType="h" fact="-0.0109"/>
              <dgm:constr type="w" for="ch" forName="Accent6" refType="w" fact="0.1679"/>
              <dgm:constr type="h" for="ch" forName="Accent6" refType="h" fact="0.806"/>
              <dgm:constr type="r" for="ch" forName="ParentBackground6" refType="w" fact="0.3602"/>
              <dgm:constr type="t" for="ch" forName="ParentBackground6" refType="h" fact="0.1262"/>
              <dgm:constr type="w" for="ch" forName="ParentBackground6" refType="w" fact="0.1108"/>
              <dgm:constr type="h" for="ch" forName="ParentBackground6" refType="h" fact="0.5319"/>
              <dgm:constr type="r" for="ch" forName="Child6" refType="w" fact="0.3602"/>
              <dgm:constr type="t" for="ch" forName="Child6" refType="h" fact="0.6876"/>
              <dgm:constr type="w" for="ch" forName="Child6" refType="w" fact="0.1108"/>
              <dgm:constr type="h" for="ch" forName="Child6" refType="h" fact="0.3124"/>
              <dgm:constr type="r" for="ch" forName="Accent5" refType="w" fact="0.5115"/>
              <dgm:constr type="t" for="ch" forName="Accent5" refType="h" fact="-0.0109"/>
              <dgm:constr type="w" for="ch" forName="Accent5" refType="w" fact="0.1679"/>
              <dgm:constr type="h" for="ch" forName="Accent5" refType="h" fact="0.806"/>
              <dgm:constr type="r" for="ch" forName="ParentBackground5" refType="w" fact="0.4829"/>
              <dgm:constr type="t" for="ch" forName="ParentBackground5" refType="h" fact="0.1262"/>
              <dgm:constr type="w" for="ch" forName="ParentBackground5" refType="w" fact="0.1108"/>
              <dgm:constr type="h" for="ch" forName="ParentBackground5" refType="h" fact="0.5319"/>
              <dgm:constr type="r" for="ch" forName="Child5" refType="w" fact="0.4829"/>
              <dgm:constr type="t" for="ch" forName="Child5" refType="h" fact="0.6876"/>
              <dgm:constr type="w" for="ch" forName="Child5" refType="w" fact="0.1108"/>
              <dgm:constr type="h" for="ch" forName="Child5" refType="h" fact="0.3124"/>
              <dgm:constr type="r" for="ch" forName="Accent4" refType="w" fact="0.6342"/>
              <dgm:constr type="t" for="ch" forName="Accent4" refType="h" fact="-0.0109"/>
              <dgm:constr type="w" for="ch" forName="Accent4" refType="w" fact="0.1679"/>
              <dgm:constr type="h" for="ch" forName="Accent4" refType="h" fact="0.806"/>
              <dgm:constr type="r" for="ch" forName="ParentBackground4" refType="w" fact="0.6056"/>
              <dgm:constr type="t" for="ch" forName="ParentBackground4" refType="h" fact="0.1262"/>
              <dgm:constr type="w" for="ch" forName="ParentBackground4" refType="w" fact="0.1108"/>
              <dgm:constr type="h" for="ch" forName="ParentBackground4" refType="h" fact="0.5319"/>
              <dgm:constr type="r" for="ch" forName="Child4" refType="w" fact="0.6056"/>
              <dgm:constr type="t" for="ch" forName="Child4" refType="h" fact="0.6876"/>
              <dgm:constr type="w" for="ch" forName="Child4" refType="w" fact="0.1108"/>
              <dgm:constr type="h" for="ch" forName="Child4" refType="h" fact="0.3124"/>
              <dgm:constr type="r" for="ch" forName="Accent3" refType="w" fact="0.7569"/>
              <dgm:constr type="t" for="ch" forName="Accent3" refType="h" fact="-0.0109"/>
              <dgm:constr type="w" for="ch" forName="Accent3" refType="w" fact="0.1679"/>
              <dgm:constr type="h" for="ch" forName="Accent3" refType="h" fact="0.806"/>
              <dgm:constr type="r" for="ch" forName="ParentBackground3" refType="w" fact="0.7283"/>
              <dgm:constr type="t" for="ch" forName="ParentBackground3" refType="h" fact="0.1262"/>
              <dgm:constr type="w" for="ch" forName="ParentBackground3" refType="w" fact="0.1108"/>
              <dgm:constr type="h" for="ch" forName="ParentBackground3" refType="h" fact="0.5319"/>
              <dgm:constr type="r" for="ch" forName="Child3" refType="w" fact="0.7283"/>
              <dgm:constr type="t" for="ch" forName="Child3" refType="h" fact="0.6876"/>
              <dgm:constr type="w" for="ch" forName="Child3" refType="w" fact="0.1108"/>
              <dgm:constr type="h" for="ch" forName="Child3" refType="h" fact="0.3124"/>
              <dgm:constr type="r" for="ch" forName="Accent2" refType="w" fact="0.8796"/>
              <dgm:constr type="t" for="ch" forName="Accent2" refType="h" fact="-0.0109"/>
              <dgm:constr type="w" for="ch" forName="Accent2" refType="w" fact="0.1679"/>
              <dgm:constr type="h" for="ch" forName="Accent2" refType="h" fact="0.806"/>
              <dgm:constr type="r" for="ch" forName="ParentBackground2" refType="w" fact="0.851"/>
              <dgm:constr type="t" for="ch" forName="ParentBackground2" refType="h" fact="0.1262"/>
              <dgm:constr type="w" for="ch" forName="ParentBackground2" refType="w" fact="0.1108"/>
              <dgm:constr type="h" for="ch" forName="ParentBackground2" refType="h" fact="0.5319"/>
              <dgm:constr type="r" for="ch" forName="Child2" refType="w" fact="0.851"/>
              <dgm:constr type="t" for="ch" forName="Child2" refType="h" fact="0.6876"/>
              <dgm:constr type="w" for="ch" forName="Child2" refType="w" fact="0.1108"/>
              <dgm:constr type="h" for="ch" forName="Child2" refType="h" fact="0.3124"/>
              <dgm:constr type="r" for="ch" forName="Accent1" refType="w" fact="1.0023"/>
              <dgm:constr type="t" for="ch" forName="Accent1" refType="h" fact="-0.0109"/>
              <dgm:constr type="w" for="ch" forName="Accent1" refType="w" fact="0.1679"/>
              <dgm:constr type="h" for="ch" forName="Accent1" refType="h" fact="0.806"/>
              <dgm:constr type="r" for="ch" forName="ParentBackground1" refType="w" fact="0.9737"/>
              <dgm:constr type="t" for="ch" forName="ParentBackground1" refType="h" fact="0.1262"/>
              <dgm:constr type="w" for="ch" forName="ParentBackground1" refType="w" fact="0.1108"/>
              <dgm:constr type="h" for="ch" forName="ParentBackground1" refType="h" fact="0.5319"/>
              <dgm:constr type="r" for="ch" forName="Child1" refType="w" fact="0.9737"/>
              <dgm:constr type="t" for="ch" forName="Child1" refType="h" fact="0.6876"/>
              <dgm:constr type="w" for="ch" forName="Child1" refType="w" fact="0.1108"/>
              <dgm:constr type="h" for="ch" forName="Child1" refType="h" fact="0.3124"/>
            </dgm:constrLst>
          </dgm:if>
          <dgm:if name="Name25"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r" for="ch" forName="Parent9" refType="w" fact="0.0881"/>
              <dgm:constr type="t" for="ch" forName="Parent9" refType="h" fact="0.2022"/>
              <dgm:constr type="w" for="ch" forName="Parent9" refType="w" fact="0.0705"/>
              <dgm:constr type="h" for="ch" forName="Parent9" refType="h" fact="0.3799"/>
              <dgm:constr type="r" for="ch" forName="Parent8" refType="w" fact="0.1974"/>
              <dgm:constr type="t" for="ch" forName="Parent8" refType="h" fact="0.2022"/>
              <dgm:constr type="w" for="ch" forName="Parent8" refType="w" fact="0.0705"/>
              <dgm:constr type="h" for="ch" forName="Parent8" refType="h" fact="0.3799"/>
              <dgm:constr type="r" for="ch" forName="Parent7" refType="w" fact="0.3067"/>
              <dgm:constr type="t" for="ch" forName="Parent7" refType="h" fact="0.2022"/>
              <dgm:constr type="w" for="ch" forName="Parent7" refType="w" fact="0.0705"/>
              <dgm:constr type="h" for="ch" forName="Parent7" refType="h" fact="0.3799"/>
              <dgm:constr type="r" for="ch" forName="Parent6" refType="w" fact="0.416"/>
              <dgm:constr type="t" for="ch" forName="Parent6" refType="h" fact="0.2022"/>
              <dgm:constr type="w" for="ch" forName="Parent6" refType="w" fact="0.0705"/>
              <dgm:constr type="h" for="ch" forName="Parent6" refType="h" fact="0.3799"/>
              <dgm:constr type="r" for="ch" forName="Parent5" refType="w" fact="0.5253"/>
              <dgm:constr type="t" for="ch" forName="Parent5" refType="h" fact="0.2022"/>
              <dgm:constr type="w" for="ch" forName="Parent5" refType="w" fact="0.0705"/>
              <dgm:constr type="h" for="ch" forName="Parent5" refType="h" fact="0.3799"/>
              <dgm:constr type="r" for="ch" forName="Parent4" refType="w" fact="0.6346"/>
              <dgm:constr type="t" for="ch" forName="Parent4" refType="h" fact="0.2022"/>
              <dgm:constr type="w" for="ch" forName="Parent4" refType="w" fact="0.0705"/>
              <dgm:constr type="h" for="ch" forName="Parent4" refType="h" fact="0.3799"/>
              <dgm:constr type="r" for="ch" forName="Parent3" refType="w" fact="0.7439"/>
              <dgm:constr type="t" for="ch" forName="Parent3" refType="h" fact="0.2022"/>
              <dgm:constr type="w" for="ch" forName="Parent3" refType="w" fact="0.0705"/>
              <dgm:constr type="h" for="ch" forName="Parent3" refType="h" fact="0.3799"/>
              <dgm:constr type="r" for="ch" forName="Parent2" refType="w" fact="0.8532"/>
              <dgm:constr type="t" for="ch" forName="Parent2" refType="h" fact="0.2022"/>
              <dgm:constr type="w" for="ch" forName="Parent2" refType="w" fact="0.0705"/>
              <dgm:constr type="h" for="ch" forName="Parent2" refType="h" fact="0.3799"/>
              <dgm:constr type="r" for="ch" forName="Parent1" refType="w" fact="0.9625"/>
              <dgm:constr type="t" for="ch" forName="Parent1" refType="h" fact="0.2022"/>
              <dgm:constr type="w" for="ch" forName="Parent1" refType="w" fact="0.0705"/>
              <dgm:constr type="h" for="ch" forName="Parent1" refType="h" fact="0.3799"/>
              <dgm:constr type="r" for="ch" forName="Accent9" refType="w" fact="0.1058"/>
              <dgm:constr type="t" for="ch" forName="Accent9" refType="h" fact="0.1072"/>
              <dgm:constr type="w" for="ch" forName="Accent9" refType="w" fact="0.1058"/>
              <dgm:constr type="h" for="ch" forName="Accent9" refType="h" fact="0.5699"/>
              <dgm:constr type="r" for="ch" forName="ParentBackground9" refType="w" fact="0.1022"/>
              <dgm:constr type="t" for="ch" forName="ParentBackground9" refType="h" fact="0.1262"/>
              <dgm:constr type="w" for="ch" forName="ParentBackground9" refType="w" fact="0.0987"/>
              <dgm:constr type="h" for="ch" forName="ParentBackground9" refType="h" fact="0.5319"/>
              <dgm:constr type="r" for="ch" forName="Child9" refType="w" fact="0.1022"/>
              <dgm:constr type="t" for="ch" forName="Child9" refType="h" fact="0.6876"/>
              <dgm:constr type="w" for="ch" forName="Child9" refType="w" fact="0.0987"/>
              <dgm:constr type="h" for="ch" forName="Child9" refType="h" fact="0.3124"/>
              <dgm:constr type="r" for="ch" forName="Accent8" refType="w" fact="0.237"/>
              <dgm:constr type="t" for="ch" forName="Accent8" refType="h" fact="-0.0109"/>
              <dgm:constr type="w" for="ch" forName="Accent8" refType="w" fact="0.1496"/>
              <dgm:constr type="h" for="ch" forName="Accent8" refType="h" fact="0.806"/>
              <dgm:constr type="r" for="ch" forName="ParentBackground8" refType="w" fact="0.2115"/>
              <dgm:constr type="t" for="ch" forName="ParentBackground8" refType="h" fact="0.1262"/>
              <dgm:constr type="w" for="ch" forName="ParentBackground8" refType="w" fact="0.0987"/>
              <dgm:constr type="h" for="ch" forName="ParentBackground8" refType="h" fact="0.5319"/>
              <dgm:constr type="r" for="ch" forName="Child8" refType="w" fact="0.2115"/>
              <dgm:constr type="t" for="ch" forName="Child8" refType="h" fact="0.6876"/>
              <dgm:constr type="w" for="ch" forName="Child8" refType="w" fact="0.0987"/>
              <dgm:constr type="h" for="ch" forName="Child8" refType="h" fact="0.3124"/>
              <dgm:constr type="r" for="ch" forName="Accent7" refType="w" fact="0.3462"/>
              <dgm:constr type="t" for="ch" forName="Accent7" refType="h" fact="-0.0109"/>
              <dgm:constr type="w" for="ch" forName="Accent7" refType="w" fact="0.1496"/>
              <dgm:constr type="h" for="ch" forName="Accent7" refType="h" fact="0.806"/>
              <dgm:constr type="r" for="ch" forName="ParentBackground7" refType="w" fact="0.3208"/>
              <dgm:constr type="t" for="ch" forName="ParentBackground7" refType="h" fact="0.1262"/>
              <dgm:constr type="w" for="ch" forName="ParentBackground7" refType="w" fact="0.0987"/>
              <dgm:constr type="h" for="ch" forName="ParentBackground7" refType="h" fact="0.5319"/>
              <dgm:constr type="r" for="ch" forName="Child7" refType="w" fact="0.3208"/>
              <dgm:constr type="t" for="ch" forName="Child7" refType="h" fact="0.6876"/>
              <dgm:constr type="w" for="ch" forName="Child7" refType="w" fact="0.0987"/>
              <dgm:constr type="h" for="ch" forName="Child7" refType="h" fact="0.3124"/>
              <dgm:constr type="r" for="ch" forName="Accent6" refType="w" fact="0.4555"/>
              <dgm:constr type="t" for="ch" forName="Accent6" refType="h" fact="-0.0109"/>
              <dgm:constr type="w" for="ch" forName="Accent6" refType="w" fact="0.1496"/>
              <dgm:constr type="h" for="ch" forName="Accent6" refType="h" fact="0.806"/>
              <dgm:constr type="r" for="ch" forName="ParentBackground6" refType="w" fact="0.4301"/>
              <dgm:constr type="t" for="ch" forName="ParentBackground6" refType="h" fact="0.1262"/>
              <dgm:constr type="w" for="ch" forName="ParentBackground6" refType="w" fact="0.0987"/>
              <dgm:constr type="h" for="ch" forName="ParentBackground6" refType="h" fact="0.5319"/>
              <dgm:constr type="r" for="ch" forName="Child6" refType="w" fact="0.4301"/>
              <dgm:constr type="t" for="ch" forName="Child6" refType="h" fact="0.6876"/>
              <dgm:constr type="w" for="ch" forName="Child6" refType="w" fact="0.0987"/>
              <dgm:constr type="h" for="ch" forName="Child6" refType="h" fact="0.3124"/>
              <dgm:constr type="r" for="ch" forName="Accent5" refType="w" fact="0.5648"/>
              <dgm:constr type="t" for="ch" forName="Accent5" refType="h" fact="-0.0109"/>
              <dgm:constr type="w" for="ch" forName="Accent5" refType="w" fact="0.1496"/>
              <dgm:constr type="h" for="ch" forName="Accent5" refType="h" fact="0.806"/>
              <dgm:constr type="r" for="ch" forName="ParentBackground5" refType="w" fact="0.5394"/>
              <dgm:constr type="t" for="ch" forName="ParentBackground5" refType="h" fact="0.1262"/>
              <dgm:constr type="w" for="ch" forName="ParentBackground5" refType="w" fact="0.0987"/>
              <dgm:constr type="h" for="ch" forName="ParentBackground5" refType="h" fact="0.5319"/>
              <dgm:constr type="r" for="ch" forName="Child5" refType="w" fact="0.5394"/>
              <dgm:constr type="t" for="ch" forName="Child5" refType="h" fact="0.6876"/>
              <dgm:constr type="w" for="ch" forName="Child5" refType="w" fact="0.0987"/>
              <dgm:constr type="h" for="ch" forName="Child5" refType="h" fact="0.3124"/>
              <dgm:constr type="r" for="ch" forName="Accent4" refType="w" fact="0.6741"/>
              <dgm:constr type="t" for="ch" forName="Accent4" refType="h" fact="-0.0109"/>
              <dgm:constr type="w" for="ch" forName="Accent4" refType="w" fact="0.1496"/>
              <dgm:constr type="h" for="ch" forName="Accent4" refType="h" fact="0.806"/>
              <dgm:constr type="r" for="ch" forName="ParentBackground4" refType="w" fact="0.6487"/>
              <dgm:constr type="t" for="ch" forName="ParentBackground4" refType="h" fact="0.1262"/>
              <dgm:constr type="w" for="ch" forName="ParentBackground4" refType="w" fact="0.0987"/>
              <dgm:constr type="h" for="ch" forName="ParentBackground4" refType="h" fact="0.5319"/>
              <dgm:constr type="r" for="ch" forName="Child4" refType="w" fact="0.6487"/>
              <dgm:constr type="t" for="ch" forName="Child4" refType="h" fact="0.6876"/>
              <dgm:constr type="w" for="ch" forName="Child4" refType="w" fact="0.0987"/>
              <dgm:constr type="h" for="ch" forName="Child4" refType="h" fact="0.3124"/>
              <dgm:constr type="r" for="ch" forName="Accent3" refType="w" fact="0.7834"/>
              <dgm:constr type="t" for="ch" forName="Accent3" refType="h" fact="-0.0109"/>
              <dgm:constr type="w" for="ch" forName="Accent3" refType="w" fact="0.1496"/>
              <dgm:constr type="h" for="ch" forName="Accent3" refType="h" fact="0.806"/>
              <dgm:constr type="r" for="ch" forName="ParentBackground3" refType="w" fact="0.758"/>
              <dgm:constr type="t" for="ch" forName="ParentBackground3" refType="h" fact="0.1262"/>
              <dgm:constr type="w" for="ch" forName="ParentBackground3" refType="w" fact="0.0987"/>
              <dgm:constr type="h" for="ch" forName="ParentBackground3" refType="h" fact="0.5319"/>
              <dgm:constr type="r" for="ch" forName="Child3" refType="w" fact="0.758"/>
              <dgm:constr type="t" for="ch" forName="Child3" refType="h" fact="0.6876"/>
              <dgm:constr type="w" for="ch" forName="Child3" refType="w" fact="0.0987"/>
              <dgm:constr type="h" for="ch" forName="Child3" refType="h" fact="0.3124"/>
              <dgm:constr type="r" for="ch" forName="Accent2" refType="w" fact="0.8927"/>
              <dgm:constr type="t" for="ch" forName="Accent2" refType="h" fact="-0.0109"/>
              <dgm:constr type="w" for="ch" forName="Accent2" refType="w" fact="0.1496"/>
              <dgm:constr type="h" for="ch" forName="Accent2" refType="h" fact="0.806"/>
              <dgm:constr type="r" for="ch" forName="ParentBackground2" refType="w" fact="0.8673"/>
              <dgm:constr type="t" for="ch" forName="ParentBackground2" refType="h" fact="0.1262"/>
              <dgm:constr type="w" for="ch" forName="ParentBackground2" refType="w" fact="0.0987"/>
              <dgm:constr type="h" for="ch" forName="ParentBackground2" refType="h" fact="0.5319"/>
              <dgm:constr type="r" for="ch" forName="Child2" refType="w" fact="0.8673"/>
              <dgm:constr type="t" for="ch" forName="Child2" refType="h" fact="0.6876"/>
              <dgm:constr type="w" for="ch" forName="Child2" refType="w" fact="0.0987"/>
              <dgm:constr type="h" for="ch" forName="Child2" refType="h" fact="0.3124"/>
              <dgm:constr type="r" for="ch" forName="Accent1" refType="w" fact="1.002"/>
              <dgm:constr type="t" for="ch" forName="Accent1" refType="h" fact="-0.0109"/>
              <dgm:constr type="w" for="ch" forName="Accent1" refType="w" fact="0.1496"/>
              <dgm:constr type="h" for="ch" forName="Accent1" refType="h" fact="0.806"/>
              <dgm:constr type="r" for="ch" forName="ParentBackground1" refType="w" fact="0.9765"/>
              <dgm:constr type="t" for="ch" forName="ParentBackground1" refType="h" fact="0.1262"/>
              <dgm:constr type="w" for="ch" forName="ParentBackground1" refType="w" fact="0.0987"/>
              <dgm:constr type="h" for="ch" forName="ParentBackground1" refType="h" fact="0.5319"/>
              <dgm:constr type="r" for="ch" forName="Child1" refType="w" fact="0.9765"/>
              <dgm:constr type="t" for="ch" forName="Child1" refType="h" fact="0.6876"/>
              <dgm:constr type="w" for="ch" forName="Child1" refType="w" fact="0.0987"/>
              <dgm:constr type="h" for="ch" forName="Child1" refType="h" fact="0.3124"/>
            </dgm:constrLst>
          </dgm:if>
          <dgm:if name="Name26"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r" for="ch" forName="Parent10" refType="w" fact="0.0795"/>
              <dgm:constr type="t" for="ch" forName="Parent10" refType="h" fact="0.2022"/>
              <dgm:constr type="w" for="ch" forName="Parent10" refType="w" fact="0.0636"/>
              <dgm:constr type="h" for="ch" forName="Parent10" refType="h" fact="0.3799"/>
              <dgm:constr type="r" for="ch" forName="Parent9" refType="w" fact="0.178"/>
              <dgm:constr type="t" for="ch" forName="Parent9" refType="h" fact="0.2022"/>
              <dgm:constr type="w" for="ch" forName="Parent9" refType="w" fact="0.0636"/>
              <dgm:constr type="h" for="ch" forName="Parent9" refType="h" fact="0.3799"/>
              <dgm:constr type="r" for="ch" forName="Parent8" refType="w" fact="0.2765"/>
              <dgm:constr type="t" for="ch" forName="Parent8" refType="h" fact="0.2022"/>
              <dgm:constr type="w" for="ch" forName="Parent8" refType="w" fact="0.0636"/>
              <dgm:constr type="h" for="ch" forName="Parent8" refType="h" fact="0.3799"/>
              <dgm:constr type="r" for="ch" forName="Parent7" refType="w" fact="0.375"/>
              <dgm:constr type="t" for="ch" forName="Parent7" refType="h" fact="0.2022"/>
              <dgm:constr type="w" for="ch" forName="Parent7" refType="w" fact="0.0636"/>
              <dgm:constr type="h" for="ch" forName="Parent7" refType="h" fact="0.3799"/>
              <dgm:constr type="r" for="ch" forName="Parent6" refType="w" fact="0.4736"/>
              <dgm:constr type="t" for="ch" forName="Parent6" refType="h" fact="0.2022"/>
              <dgm:constr type="w" for="ch" forName="Parent6" refType="w" fact="0.0636"/>
              <dgm:constr type="h" for="ch" forName="Parent6" refType="h" fact="0.3799"/>
              <dgm:constr type="r" for="ch" forName="Parent5" refType="w" fact="0.5721"/>
              <dgm:constr type="t" for="ch" forName="Parent5" refType="h" fact="0.2022"/>
              <dgm:constr type="w" for="ch" forName="Parent5" refType="w" fact="0.0636"/>
              <dgm:constr type="h" for="ch" forName="Parent5" refType="h" fact="0.3799"/>
              <dgm:constr type="r" for="ch" forName="Parent4" refType="w" fact="0.6706"/>
              <dgm:constr type="t" for="ch" forName="Parent4" refType="h" fact="0.2022"/>
              <dgm:constr type="w" for="ch" forName="Parent4" refType="w" fact="0.0636"/>
              <dgm:constr type="h" for="ch" forName="Parent4" refType="h" fact="0.3799"/>
              <dgm:constr type="r" for="ch" forName="Parent3" refType="w" fact="0.7691"/>
              <dgm:constr type="t" for="ch" forName="Parent3" refType="h" fact="0.2022"/>
              <dgm:constr type="w" for="ch" forName="Parent3" refType="w" fact="0.0636"/>
              <dgm:constr type="h" for="ch" forName="Parent3" refType="h" fact="0.3799"/>
              <dgm:constr type="r" for="ch" forName="Parent2" refType="w" fact="0.8676"/>
              <dgm:constr type="t" for="ch" forName="Parent2" refType="h" fact="0.2022"/>
              <dgm:constr type="w" for="ch" forName="Parent2" refType="w" fact="0.0636"/>
              <dgm:constr type="h" for="ch" forName="Parent2" refType="h" fact="0.3799"/>
              <dgm:constr type="r" for="ch" forName="Parent1" refType="w" fact="0.9662"/>
              <dgm:constr type="t" for="ch" forName="Parent1" refType="h" fact="0.2022"/>
              <dgm:constr type="w" for="ch" forName="Parent1" refType="w" fact="0.0636"/>
              <dgm:constr type="h" for="ch" forName="Parent1" refType="h" fact="0.3799"/>
              <dgm:constr type="r" for="ch" forName="Accent10" refType="w" fact="0.0953"/>
              <dgm:constr type="t" for="ch" forName="Accent10" refType="h" fact="0.1072"/>
              <dgm:constr type="w" for="ch" forName="Accent10" refType="w" fact="0.0953"/>
              <dgm:constr type="h" for="ch" forName="Accent10" refType="h" fact="0.5699"/>
              <dgm:constr type="r" for="ch" forName="ParentBackground10" refType="w" fact="0.0922"/>
              <dgm:constr type="t" for="ch" forName="ParentBackground10" refType="h" fact="0.1262"/>
              <dgm:constr type="w" for="ch" forName="ParentBackground10" refType="w" fact="0.089"/>
              <dgm:constr type="h" for="ch" forName="ParentBackground10" refType="h" fact="0.5319"/>
              <dgm:constr type="r" for="ch" forName="Child10" refType="w" fact="0.0922"/>
              <dgm:constr type="t" for="ch" forName="Child10" refType="h" fact="0.6876"/>
              <dgm:constr type="w" for="ch" forName="Child10" refType="w" fact="0.089"/>
              <dgm:constr type="h" for="ch" forName="Child10" refType="h" fact="0.3124"/>
              <dgm:constr type="r" for="ch" forName="Accent9" refType="w" fact="0.2136"/>
              <dgm:constr type="t" for="ch" forName="Accent9" refType="h" fact="-0.0109"/>
              <dgm:constr type="w" for="ch" forName="Accent9" refType="w" fact="0.1348"/>
              <dgm:constr type="h" for="ch" forName="Accent9" refType="h" fact="0.806"/>
              <dgm:constr type="r" for="ch" forName="ParentBackground9" refType="w" fact="0.1907"/>
              <dgm:constr type="t" for="ch" forName="ParentBackground9" refType="h" fact="0.1262"/>
              <dgm:constr type="w" for="ch" forName="ParentBackground9" refType="w" fact="0.089"/>
              <dgm:constr type="h" for="ch" forName="ParentBackground9" refType="h" fact="0.5319"/>
              <dgm:constr type="r" for="ch" forName="Child9" refType="w" fact="0.1907"/>
              <dgm:constr type="t" for="ch" forName="Child9" refType="h" fact="0.6876"/>
              <dgm:constr type="w" for="ch" forName="Child9" refType="w" fact="0.089"/>
              <dgm:constr type="h" for="ch" forName="Child9" refType="h" fact="0.3124"/>
              <dgm:constr type="r" for="ch" forName="Accent8" refType="w" fact="0.3121"/>
              <dgm:constr type="t" for="ch" forName="Accent8" refType="h" fact="-0.0109"/>
              <dgm:constr type="w" for="ch" forName="Accent8" refType="w" fact="0.1348"/>
              <dgm:constr type="h" for="ch" forName="Accent8" refType="h" fact="0.806"/>
              <dgm:constr type="r" for="ch" forName="ParentBackground8" refType="w" fact="0.2892"/>
              <dgm:constr type="t" for="ch" forName="ParentBackground8" refType="h" fact="0.1262"/>
              <dgm:constr type="w" for="ch" forName="ParentBackground8" refType="w" fact="0.089"/>
              <dgm:constr type="h" for="ch" forName="ParentBackground8" refType="h" fact="0.5319"/>
              <dgm:constr type="r" for="ch" forName="Child8" refType="w" fact="0.2892"/>
              <dgm:constr type="t" for="ch" forName="Child8" refType="h" fact="0.6876"/>
              <dgm:constr type="w" for="ch" forName="Child8" refType="w" fact="0.089"/>
              <dgm:constr type="h" for="ch" forName="Child8" refType="h" fact="0.3124"/>
              <dgm:constr type="r" for="ch" forName="Accent7" refType="w" fact="0.4107"/>
              <dgm:constr type="t" for="ch" forName="Accent7" refType="h" fact="-0.0109"/>
              <dgm:constr type="w" for="ch" forName="Accent7" refType="w" fact="0.1348"/>
              <dgm:constr type="h" for="ch" forName="Accent7" refType="h" fact="0.806"/>
              <dgm:constr type="r" for="ch" forName="ParentBackground7" refType="w" fact="0.3877"/>
              <dgm:constr type="t" for="ch" forName="ParentBackground7" refType="h" fact="0.1262"/>
              <dgm:constr type="w" for="ch" forName="ParentBackground7" refType="w" fact="0.089"/>
              <dgm:constr type="h" for="ch" forName="ParentBackground7" refType="h" fact="0.5319"/>
              <dgm:constr type="r" for="ch" forName="Child7" refType="w" fact="0.3877"/>
              <dgm:constr type="t" for="ch" forName="Child7" refType="h" fact="0.6876"/>
              <dgm:constr type="w" for="ch" forName="Child7" refType="w" fact="0.089"/>
              <dgm:constr type="h" for="ch" forName="Child7" refType="h" fact="0.3124"/>
              <dgm:constr type="r" for="ch" forName="Accent6" refType="w" fact="0.5092"/>
              <dgm:constr type="t" for="ch" forName="Accent6" refType="h" fact="-0.0109"/>
              <dgm:constr type="w" for="ch" forName="Accent6" refType="w" fact="0.1348"/>
              <dgm:constr type="h" for="ch" forName="Accent6" refType="h" fact="0.806"/>
              <dgm:constr type="r" for="ch" forName="ParentBackground6" refType="w" fact="0.4863"/>
              <dgm:constr type="t" for="ch" forName="ParentBackground6" refType="h" fact="0.1262"/>
              <dgm:constr type="w" for="ch" forName="ParentBackground6" refType="w" fact="0.089"/>
              <dgm:constr type="h" for="ch" forName="ParentBackground6" refType="h" fact="0.5319"/>
              <dgm:constr type="r" for="ch" forName="Child6" refType="w" fact="0.4863"/>
              <dgm:constr type="t" for="ch" forName="Child6" refType="h" fact="0.6876"/>
              <dgm:constr type="w" for="ch" forName="Child6" refType="w" fact="0.089"/>
              <dgm:constr type="h" for="ch" forName="Child6" refType="h" fact="0.3124"/>
              <dgm:constr type="r" for="ch" forName="Accent5" refType="w" fact="0.6077"/>
              <dgm:constr type="t" for="ch" forName="Accent5" refType="h" fact="-0.0109"/>
              <dgm:constr type="w" for="ch" forName="Accent5" refType="w" fact="0.1348"/>
              <dgm:constr type="h" for="ch" forName="Accent5" refType="h" fact="0.806"/>
              <dgm:constr type="r" for="ch" forName="ParentBackground5" refType="w" fact="0.5848"/>
              <dgm:constr type="t" for="ch" forName="ParentBackground5" refType="h" fact="0.1262"/>
              <dgm:constr type="w" for="ch" forName="ParentBackground5" refType="w" fact="0.089"/>
              <dgm:constr type="h" for="ch" forName="ParentBackground5" refType="h" fact="0.5319"/>
              <dgm:constr type="r" for="ch" forName="Child5" refType="w" fact="0.5848"/>
              <dgm:constr type="t" for="ch" forName="Child5" refType="h" fact="0.6876"/>
              <dgm:constr type="w" for="ch" forName="Child5" refType="w" fact="0.089"/>
              <dgm:constr type="h" for="ch" forName="Child5" refType="h" fact="0.3124"/>
              <dgm:constr type="r" for="ch" forName="Accent4" refType="w" fact="0.7062"/>
              <dgm:constr type="t" for="ch" forName="Accent4" refType="h" fact="-0.0109"/>
              <dgm:constr type="w" for="ch" forName="Accent4" refType="w" fact="0.1348"/>
              <dgm:constr type="h" for="ch" forName="Accent4" refType="h" fact="0.806"/>
              <dgm:constr type="r" for="ch" forName="ParentBackground4" refType="w" fact="0.6833"/>
              <dgm:constr type="t" for="ch" forName="ParentBackground4" refType="h" fact="0.1262"/>
              <dgm:constr type="w" for="ch" forName="ParentBackground4" refType="w" fact="0.089"/>
              <dgm:constr type="h" for="ch" forName="ParentBackground4" refType="h" fact="0.5319"/>
              <dgm:constr type="r" for="ch" forName="Child4" refType="w" fact="0.6833"/>
              <dgm:constr type="t" for="ch" forName="Child4" refType="h" fact="0.6876"/>
              <dgm:constr type="w" for="ch" forName="Child4" refType="w" fact="0.089"/>
              <dgm:constr type="h" for="ch" forName="Child4" refType="h" fact="0.3124"/>
              <dgm:constr type="r" for="ch" forName="Accent3" refType="w" fact="0.8048"/>
              <dgm:constr type="t" for="ch" forName="Accent3" refType="h" fact="-0.0109"/>
              <dgm:constr type="w" for="ch" forName="Accent3" refType="w" fact="0.1348"/>
              <dgm:constr type="h" for="ch" forName="Accent3" refType="h" fact="0.806"/>
              <dgm:constr type="r" for="ch" forName="ParentBackground3" refType="w" fact="0.7818"/>
              <dgm:constr type="t" for="ch" forName="ParentBackground3" refType="h" fact="0.1262"/>
              <dgm:constr type="w" for="ch" forName="ParentBackground3" refType="w" fact="0.089"/>
              <dgm:constr type="h" for="ch" forName="ParentBackground3" refType="h" fact="0.5319"/>
              <dgm:constr type="r" for="ch" forName="Child3" refType="w" fact="0.7818"/>
              <dgm:constr type="t" for="ch" forName="Child3" refType="h" fact="0.6876"/>
              <dgm:constr type="w" for="ch" forName="Child3" refType="w" fact="0.089"/>
              <dgm:constr type="h" for="ch" forName="Child3" refType="h" fact="0.3124"/>
              <dgm:constr type="r" for="ch" forName="Accent2" refType="w" fact="0.9033"/>
              <dgm:constr type="t" for="ch" forName="Accent2" refType="h" fact="-0.0109"/>
              <dgm:constr type="w" for="ch" forName="Accent2" refType="w" fact="0.1348"/>
              <dgm:constr type="h" for="ch" forName="Accent2" refType="h" fact="0.806"/>
              <dgm:constr type="r" for="ch" forName="ParentBackground2" refType="w" fact="0.8804"/>
              <dgm:constr type="t" for="ch" forName="ParentBackground2" refType="h" fact="0.1262"/>
              <dgm:constr type="w" for="ch" forName="ParentBackground2" refType="w" fact="0.089"/>
              <dgm:constr type="h" for="ch" forName="ParentBackground2" refType="h" fact="0.5319"/>
              <dgm:constr type="r" for="ch" forName="Child2" refType="w" fact="0.8804"/>
              <dgm:constr type="t" for="ch" forName="Child2" refType="h" fact="0.6876"/>
              <dgm:constr type="w" for="ch" forName="Child2" refType="w" fact="0.089"/>
              <dgm:constr type="h" for="ch" forName="Child2" refType="h" fact="0.3124"/>
              <dgm:constr type="r" for="ch" forName="Accent1" refType="w" fact="1.0018"/>
              <dgm:constr type="t" for="ch" forName="Accent1" refType="h" fact="-0.0109"/>
              <dgm:constr type="w" for="ch" forName="Accent1" refType="w" fact="0.1348"/>
              <dgm:constr type="h" for="ch" forName="Accent1" refType="h" fact="0.806"/>
              <dgm:constr type="r" for="ch" forName="ParentBackground1" refType="w" fact="0.9789"/>
              <dgm:constr type="t" for="ch" forName="ParentBackground1" refType="h" fact="0.1262"/>
              <dgm:constr type="w" for="ch" forName="ParentBackground1" refType="w" fact="0.089"/>
              <dgm:constr type="h" for="ch" forName="ParentBackground1" refType="h" fact="0.5319"/>
              <dgm:constr type="r" for="ch" forName="Child1" refType="w" fact="0.9789"/>
              <dgm:constr type="t" for="ch" forName="Child1" refType="h" fact="0.6876"/>
              <dgm:constr type="w" for="ch" forName="Child1" refType="w" fact="0.089"/>
              <dgm:constr type="h" for="ch" forName="Child1" refType="h" fact="0.3124"/>
            </dgm:constrLst>
          </dgm:if>
          <dgm:else name="Name27">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r" for="ch" forName="Parent11" refType="w" fact="0.0723"/>
              <dgm:constr type="t" for="ch" forName="Parent11" refType="h" fact="0.2022"/>
              <dgm:constr type="w" for="ch" forName="Parent11" refType="w" fact="0.0579"/>
              <dgm:constr type="h" for="ch" forName="Parent11" refType="h" fact="0.3799"/>
              <dgm:constr type="r" for="ch" forName="Parent10" refType="w" fact="0.162"/>
              <dgm:constr type="t" for="ch" forName="Parent10" refType="h" fact="0.2022"/>
              <dgm:constr type="w" for="ch" forName="Parent10" refType="w" fact="0.0579"/>
              <dgm:constr type="h" for="ch" forName="Parent10" refType="h" fact="0.3799"/>
              <dgm:constr type="r" for="ch" forName="Parent9" refType="w" fact="0.2517"/>
              <dgm:constr type="t" for="ch" forName="Parent9" refType="h" fact="0.2022"/>
              <dgm:constr type="w" for="ch" forName="Parent9" refType="w" fact="0.0579"/>
              <dgm:constr type="h" for="ch" forName="Parent9" refType="h" fact="0.3799"/>
              <dgm:constr type="r" for="ch" forName="Parent8" refType="w" fact="0.3414"/>
              <dgm:constr type="t" for="ch" forName="Parent8" refType="h" fact="0.2022"/>
              <dgm:constr type="w" for="ch" forName="Parent8" refType="w" fact="0.0579"/>
              <dgm:constr type="h" for="ch" forName="Parent8" refType="h" fact="0.3799"/>
              <dgm:constr type="r" for="ch" forName="Parent7" refType="w" fact="0.4311"/>
              <dgm:constr type="t" for="ch" forName="Parent7" refType="h" fact="0.2022"/>
              <dgm:constr type="w" for="ch" forName="Parent7" refType="w" fact="0.0579"/>
              <dgm:constr type="h" for="ch" forName="Parent7" refType="h" fact="0.3799"/>
              <dgm:constr type="r" for="ch" forName="Parent6" refType="w" fact="0.5208"/>
              <dgm:constr type="t" for="ch" forName="Parent6" refType="h" fact="0.2022"/>
              <dgm:constr type="w" for="ch" forName="Parent6" refType="w" fact="0.0579"/>
              <dgm:constr type="h" for="ch" forName="Parent6" refType="h" fact="0.3799"/>
              <dgm:constr type="r" for="ch" forName="Parent5" refType="w" fact="0.6105"/>
              <dgm:constr type="t" for="ch" forName="Parent5" refType="h" fact="0.2022"/>
              <dgm:constr type="w" for="ch" forName="Parent5" refType="w" fact="0.0579"/>
              <dgm:constr type="h" for="ch" forName="Parent5" refType="h" fact="0.3799"/>
              <dgm:constr type="r" for="ch" forName="Parent4" refType="w" fact="0.7001"/>
              <dgm:constr type="t" for="ch" forName="Parent4" refType="h" fact="0.2022"/>
              <dgm:constr type="w" for="ch" forName="Parent4" refType="w" fact="0.0579"/>
              <dgm:constr type="h" for="ch" forName="Parent4" refType="h" fact="0.3799"/>
              <dgm:constr type="r" for="ch" forName="Parent3" refType="w" fact="0.7898"/>
              <dgm:constr type="t" for="ch" forName="Parent3" refType="h" fact="0.2022"/>
              <dgm:constr type="w" for="ch" forName="Parent3" refType="w" fact="0.0579"/>
              <dgm:constr type="h" for="ch" forName="Parent3" refType="h" fact="0.3799"/>
              <dgm:constr type="r" for="ch" forName="Parent2" refType="w" fact="0.8795"/>
              <dgm:constr type="t" for="ch" forName="Parent2" refType="h" fact="0.2022"/>
              <dgm:constr type="w" for="ch" forName="Parent2" refType="w" fact="0.0579"/>
              <dgm:constr type="h" for="ch" forName="Parent2" refType="h" fact="0.3799"/>
              <dgm:constr type="r" for="ch" forName="Parent1" refType="w" fact="0.9692"/>
              <dgm:constr type="t" for="ch" forName="Parent1" refType="h" fact="0.2022"/>
              <dgm:constr type="w" for="ch" forName="Parent1" refType="w" fact="0.0579"/>
              <dgm:constr type="h" for="ch" forName="Parent1" refType="h" fact="0.3799"/>
              <dgm:constr type="r" for="ch" forName="Accent11" refType="w" fact="0.0868"/>
              <dgm:constr type="t" for="ch" forName="Accent11" refType="h" fact="0.1072"/>
              <dgm:constr type="w" for="ch" forName="Accent11" refType="w" fact="0.0868"/>
              <dgm:constr type="h" for="ch" forName="Accent11" refType="h" fact="0.5699"/>
              <dgm:constr type="r" for="ch" forName="ParentBackground11" refType="w" fact="0.0839"/>
              <dgm:constr type="t" for="ch" forName="ParentBackground11" refType="h" fact="0.1262"/>
              <dgm:constr type="w" for="ch" forName="ParentBackground11" refType="w" fact="0.081"/>
              <dgm:constr type="h" for="ch" forName="ParentBackground11" refType="h" fact="0.5319"/>
              <dgm:constr type="r" for="ch" forName="Child11" refType="w" fact="0.0839"/>
              <dgm:constr type="t" for="ch" forName="Child11" refType="h" fact="0.6876"/>
              <dgm:constr type="w" for="ch" forName="Child11" refType="w" fact="0.081"/>
              <dgm:constr type="h" for="ch" forName="Child11" refType="h" fact="0.3124"/>
              <dgm:constr type="r" for="ch" forName="Accent10" refType="w" fact="0.1945"/>
              <dgm:constr type="t" for="ch" forName="Accent10" refType="h" fact="-0.0109"/>
              <dgm:constr type="w" for="ch" forName="Accent10" refType="w" fact="0.1228"/>
              <dgm:constr type="h" for="ch" forName="Accent10" refType="h" fact="0.806"/>
              <dgm:constr type="r" for="ch" forName="ParentBackground10" refType="w" fact="0.1736"/>
              <dgm:constr type="t" for="ch" forName="ParentBackground10" refType="h" fact="0.1262"/>
              <dgm:constr type="w" for="ch" forName="ParentBackground10" refType="w" fact="0.081"/>
              <dgm:constr type="h" for="ch" forName="ParentBackground10" refType="h" fact="0.5319"/>
              <dgm:constr type="r" for="ch" forName="Child10" refType="w" fact="0.1736"/>
              <dgm:constr type="t" for="ch" forName="Child10" refType="h" fact="0.6876"/>
              <dgm:constr type="w" for="ch" forName="Child10" refType="w" fact="0.081"/>
              <dgm:constr type="h" for="ch" forName="Child10" refType="h" fact="0.3124"/>
              <dgm:constr type="r" for="ch" forName="Accent9" refType="w" fact="0.2842"/>
              <dgm:constr type="t" for="ch" forName="Accent9" refType="h" fact="-0.0109"/>
              <dgm:constr type="w" for="ch" forName="Accent9" refType="w" fact="0.1228"/>
              <dgm:constr type="h" for="ch" forName="Accent9" refType="h" fact="0.806"/>
              <dgm:constr type="r" for="ch" forName="ParentBackground9" refType="w" fact="0.2633"/>
              <dgm:constr type="t" for="ch" forName="ParentBackground9" refType="h" fact="0.1262"/>
              <dgm:constr type="w" for="ch" forName="ParentBackground9" refType="w" fact="0.081"/>
              <dgm:constr type="h" for="ch" forName="ParentBackground9" refType="h" fact="0.5319"/>
              <dgm:constr type="r" for="ch" forName="Child9" refType="w" fact="0.2633"/>
              <dgm:constr type="t" for="ch" forName="Child9" refType="h" fact="0.6876"/>
              <dgm:constr type="w" for="ch" forName="Child9" refType="w" fact="0.081"/>
              <dgm:constr type="h" for="ch" forName="Child9" refType="h" fact="0.3124"/>
              <dgm:constr type="r" for="ch" forName="Accent8" refType="w" fact="0.3739"/>
              <dgm:constr type="t" for="ch" forName="Accent8" refType="h" fact="-0.0109"/>
              <dgm:constr type="w" for="ch" forName="Accent8" refType="w" fact="0.1228"/>
              <dgm:constr type="h" for="ch" forName="Accent8" refType="h" fact="0.806"/>
              <dgm:constr type="r" for="ch" forName="ParentBackground8" refType="w" fact="0.353"/>
              <dgm:constr type="t" for="ch" forName="ParentBackground8" refType="h" fact="0.1262"/>
              <dgm:constr type="w" for="ch" forName="ParentBackground8" refType="w" fact="0.081"/>
              <dgm:constr type="h" for="ch" forName="ParentBackground8" refType="h" fact="0.5319"/>
              <dgm:constr type="r" for="ch" forName="Child8" refType="w" fact="0.353"/>
              <dgm:constr type="t" for="ch" forName="Child8" refType="h" fact="0.6876"/>
              <dgm:constr type="w" for="ch" forName="Child8" refType="w" fact="0.081"/>
              <dgm:constr type="h" for="ch" forName="Child8" refType="h" fact="0.3124"/>
              <dgm:constr type="r" for="ch" forName="Accent7" refType="w" fact="0.4636"/>
              <dgm:constr type="t" for="ch" forName="Accent7" refType="h" fact="-0.0109"/>
              <dgm:constr type="w" for="ch" forName="Accent7" refType="w" fact="0.1228"/>
              <dgm:constr type="h" for="ch" forName="Accent7" refType="h" fact="0.806"/>
              <dgm:constr type="r" for="ch" forName="ParentBackground7" refType="w" fact="0.4427"/>
              <dgm:constr type="t" for="ch" forName="ParentBackground7" refType="h" fact="0.1262"/>
              <dgm:constr type="w" for="ch" forName="ParentBackground7" refType="w" fact="0.081"/>
              <dgm:constr type="h" for="ch" forName="ParentBackground7" refType="h" fact="0.5319"/>
              <dgm:constr type="r" for="ch" forName="Child7" refType="w" fact="0.4427"/>
              <dgm:constr type="t" for="ch" forName="Child7" refType="h" fact="0.6876"/>
              <dgm:constr type="w" for="ch" forName="Child7" refType="w" fact="0.081"/>
              <dgm:constr type="h" for="ch" forName="Child7" refType="h" fact="0.3124"/>
              <dgm:constr type="r" for="ch" forName="Accent6" refType="w" fact="0.5533"/>
              <dgm:constr type="t" for="ch" forName="Accent6" refType="h" fact="-0.0109"/>
              <dgm:constr type="w" for="ch" forName="Accent6" refType="w" fact="0.1228"/>
              <dgm:constr type="h" for="ch" forName="Accent6" refType="h" fact="0.806"/>
              <dgm:constr type="r" for="ch" forName="ParentBackground6" refType="w" fact="0.5323"/>
              <dgm:constr type="t" for="ch" forName="ParentBackground6" refType="h" fact="0.1262"/>
              <dgm:constr type="w" for="ch" forName="ParentBackground6" refType="w" fact="0.081"/>
              <dgm:constr type="h" for="ch" forName="ParentBackground6" refType="h" fact="0.5319"/>
              <dgm:constr type="r" for="ch" forName="Child6" refType="w" fact="0.5323"/>
              <dgm:constr type="t" for="ch" forName="Child6" refType="h" fact="0.6876"/>
              <dgm:constr type="w" for="ch" forName="Child6" refType="w" fact="0.081"/>
              <dgm:constr type="h" for="ch" forName="Child6" refType="h" fact="0.3124"/>
              <dgm:constr type="r" for="ch" forName="Accent5" refType="w" fact="0.6429"/>
              <dgm:constr type="t" for="ch" forName="Accent5" refType="h" fact="-0.0109"/>
              <dgm:constr type="w" for="ch" forName="Accent5" refType="w" fact="0.1228"/>
              <dgm:constr type="h" for="ch" forName="Accent5" refType="h" fact="0.806"/>
              <dgm:constr type="r" for="ch" forName="ParentBackground5" refType="w" fact="0.622"/>
              <dgm:constr type="t" for="ch" forName="ParentBackground5" refType="h" fact="0.1262"/>
              <dgm:constr type="w" for="ch" forName="ParentBackground5" refType="w" fact="0.081"/>
              <dgm:constr type="h" for="ch" forName="ParentBackground5" refType="h" fact="0.5319"/>
              <dgm:constr type="r" for="ch" forName="Child5" refType="w" fact="0.622"/>
              <dgm:constr type="t" for="ch" forName="Child5" refType="h" fact="0.6876"/>
              <dgm:constr type="w" for="ch" forName="Child5" refType="w" fact="0.081"/>
              <dgm:constr type="h" for="ch" forName="Child5" refType="h" fact="0.3124"/>
              <dgm:constr type="r" for="ch" forName="Accent4" refType="w" fact="0.7326"/>
              <dgm:constr type="t" for="ch" forName="Accent4" refType="h" fact="-0.0109"/>
              <dgm:constr type="w" for="ch" forName="Accent4" refType="w" fact="0.1228"/>
              <dgm:constr type="h" for="ch" forName="Accent4" refType="h" fact="0.806"/>
              <dgm:constr type="r" for="ch" forName="ParentBackground4" refType="w" fact="0.7117"/>
              <dgm:constr type="t" for="ch" forName="ParentBackground4" refType="h" fact="0.1262"/>
              <dgm:constr type="w" for="ch" forName="ParentBackground4" refType="w" fact="0.081"/>
              <dgm:constr type="h" for="ch" forName="ParentBackground4" refType="h" fact="0.5319"/>
              <dgm:constr type="r" for="ch" forName="Child4" refType="w" fact="0.7117"/>
              <dgm:constr type="t" for="ch" forName="Child4" refType="h" fact="0.6876"/>
              <dgm:constr type="w" for="ch" forName="Child4" refType="w" fact="0.081"/>
              <dgm:constr type="h" for="ch" forName="Child4" refType="h" fact="0.3124"/>
              <dgm:constr type="r" for="ch" forName="Accent3" refType="w" fact="0.8223"/>
              <dgm:constr type="t" for="ch" forName="Accent3" refType="h" fact="-0.0109"/>
              <dgm:constr type="w" for="ch" forName="Accent3" refType="w" fact="0.1228"/>
              <dgm:constr type="h" for="ch" forName="Accent3" refType="h" fact="0.806"/>
              <dgm:constr type="r" for="ch" forName="ParentBackground3" refType="w" fact="0.8014"/>
              <dgm:constr type="t" for="ch" forName="ParentBackground3" refType="h" fact="0.1262"/>
              <dgm:constr type="w" for="ch" forName="ParentBackground3" refType="w" fact="0.081"/>
              <dgm:constr type="h" for="ch" forName="ParentBackground3" refType="h" fact="0.5319"/>
              <dgm:constr type="r" for="ch" forName="Child3" refType="w" fact="0.8014"/>
              <dgm:constr type="t" for="ch" forName="Child3" refType="h" fact="0.6876"/>
              <dgm:constr type="w" for="ch" forName="Child3" refType="w" fact="0.081"/>
              <dgm:constr type="h" for="ch" forName="Child3" refType="h" fact="0.3124"/>
              <dgm:constr type="r" for="ch" forName="Accent2" refType="w" fact="0.912"/>
              <dgm:constr type="t" for="ch" forName="Accent2" refType="h" fact="-0.0109"/>
              <dgm:constr type="w" for="ch" forName="Accent2" refType="w" fact="0.1228"/>
              <dgm:constr type="h" for="ch" forName="Accent2" refType="h" fact="0.806"/>
              <dgm:constr type="r" for="ch" forName="ParentBackground2" refType="w" fact="0.8911"/>
              <dgm:constr type="t" for="ch" forName="ParentBackground2" refType="h" fact="0.1262"/>
              <dgm:constr type="w" for="ch" forName="ParentBackground2" refType="w" fact="0.081"/>
              <dgm:constr type="h" for="ch" forName="ParentBackground2" refType="h" fact="0.5319"/>
              <dgm:constr type="r" for="ch" forName="Child2" refType="w" fact="0.8911"/>
              <dgm:constr type="t" for="ch" forName="Child2" refType="h" fact="0.6876"/>
              <dgm:constr type="w" for="ch" forName="Child2" refType="w" fact="0.081"/>
              <dgm:constr type="h" for="ch" forName="Child2" refType="h" fact="0.3124"/>
              <dgm:constr type="r" for="ch" forName="Accent1" refType="w" fact="1.0017"/>
              <dgm:constr type="t" for="ch" forName="Accent1" refType="h" fact="-0.0109"/>
              <dgm:constr type="w" for="ch" forName="Accent1" refType="w" fact="0.1228"/>
              <dgm:constr type="h" for="ch" forName="Accent1" refType="h" fact="0.806"/>
              <dgm:constr type="r" for="ch" forName="ParentBackground1" refType="w" fact="0.9808"/>
              <dgm:constr type="t" for="ch" forName="ParentBackground1" refType="h" fact="0.1262"/>
              <dgm:constr type="w" for="ch" forName="ParentBackground1" refType="w" fact="0.081"/>
              <dgm:constr type="h" for="ch" forName="ParentBackground1" refType="h" fact="0.5319"/>
              <dgm:constr type="r" for="ch" forName="Child1" refType="w" fact="0.9808"/>
              <dgm:constr type="t" for="ch" forName="Child1" refType="h" fact="0.6876"/>
              <dgm:constr type="w" for="ch" forName="Child1" refType="w" fact="0.081"/>
              <dgm:constr type="h" for="ch" forName="Child1" refType="h" fact="0.3124"/>
            </dgm:constrLst>
          </dgm:else>
        </dgm:choose>
      </dgm:else>
    </dgm:choose>
    <dgm:forEach name="wrapper" axis="self" ptType="parTrans">
      <dgm:forEach name="accentRepeat" axis="self">
        <dgm:layoutNode name="Accent" styleLbl="node1">
          <dgm:alg type="sp"/>
          <dgm:choose name="Name28">
            <dgm:if name="Name29" axis="followSib" ptType="node" func="cnt" op="equ" val="0">
              <dgm:shape xmlns:r="http://schemas.openxmlformats.org/officeDocument/2006/relationships" type="ellipse" r:blip="">
                <dgm:adjLst/>
              </dgm:shape>
            </dgm:if>
            <dgm:else name="Name30">
              <dgm:choose name="Name31">
                <dgm:if name="Name32" axis="precedSib" ptType="node" func="cnt" op="equ" val="10">
                  <dgm:shape xmlns:r="http://schemas.openxmlformats.org/officeDocument/2006/relationships" type="ellipse" r:blip="">
                    <dgm:adjLst/>
                  </dgm:shape>
                </dgm:if>
                <dgm:else name="Name33">
                  <dgm:choose name="Name34">
                    <dgm:if name="Name35" func="var" arg="dir" op="equ" val="norm">
                      <dgm:shape xmlns:r="http://schemas.openxmlformats.org/officeDocument/2006/relationships" rot="45" type="teardrop" r:blip="">
                        <dgm:adjLst>
                          <dgm:adj idx="1" val="1"/>
                        </dgm:adjLst>
                      </dgm:shape>
                    </dgm:if>
                    <dgm:else name="Name36">
                      <dgm:shape xmlns:r="http://schemas.openxmlformats.org/officeDocument/2006/relationships" rot="225" type="teardrop" r:blip="">
                        <dgm:adjLst>
                          <dgm:adj idx="1" val="1"/>
                        </dgm:adjLst>
                      </dgm:shape>
                    </dgm:else>
                  </dgm:choose>
                </dgm:else>
              </dgm:choose>
            </dgm:else>
          </dgm:choose>
          <dgm:presOf/>
        </dgm:layoutNode>
      </dgm:forEach>
      <dgm:forEach name="parentBackgroundRepeat" axis="self">
        <dgm:layoutNode name="ParentBackground" styleLbl="fgAcc1">
          <dgm:alg type="sp"/>
          <dgm:shape xmlns:r="http://schemas.openxmlformats.org/officeDocument/2006/relationships" type="ellipse" r:blip="">
            <dgm:adjLst/>
          </dgm:shape>
          <dgm:presOf axis="self" ptType="node"/>
        </dgm:layoutNode>
      </dgm:forEach>
    </dgm:forEach>
    <dgm:forEach name="Name37" axis="ch" ptType="node" st="11" cnt="1">
      <dgm:layoutNode name="Accent11">
        <dgm:alg type="sp"/>
        <dgm:shape xmlns:r="http://schemas.openxmlformats.org/officeDocument/2006/relationships" r:blip="">
          <dgm:adjLst/>
        </dgm:shape>
        <dgm:presOf/>
        <dgm:constrLst/>
        <dgm:forEach name="Name38" ref="accentRepeat"/>
      </dgm:layoutNode>
      <dgm:layoutNode name="ParentBackground11">
        <dgm:alg type="sp"/>
        <dgm:shape xmlns:r="http://schemas.openxmlformats.org/officeDocument/2006/relationships" r:blip="">
          <dgm:adjLst/>
        </dgm:shape>
        <dgm:presOf/>
        <dgm:forEach name="Name39" ref="parentBackgroundRepeat"/>
      </dgm:layoutNode>
      <dgm:choose name="Name40">
        <dgm:if name="Name41" axis="ch" ptType="node" func="cnt" op="gte" val="1">
          <dgm:layoutNode name="Child1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2"/>
      </dgm:choose>
      <dgm:layoutNode name="Parent1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3" axis="ch" ptType="node" st="10" cnt="1">
      <dgm:layoutNode name="Accent10">
        <dgm:alg type="sp"/>
        <dgm:shape xmlns:r="http://schemas.openxmlformats.org/officeDocument/2006/relationships" r:blip="">
          <dgm:adjLst/>
        </dgm:shape>
        <dgm:presOf/>
        <dgm:constrLst/>
        <dgm:forEach name="Name44" ref="accentRepeat"/>
      </dgm:layoutNode>
      <dgm:layoutNode name="ParentBackground10">
        <dgm:alg type="sp"/>
        <dgm:shape xmlns:r="http://schemas.openxmlformats.org/officeDocument/2006/relationships" r:blip="">
          <dgm:adjLst/>
        </dgm:shape>
        <dgm:presOf/>
        <dgm:forEach name="Name45" ref="parentBackgroundRepeat"/>
      </dgm:layoutNode>
      <dgm:choose name="Name46">
        <dgm:if name="Name47" axis="ch" ptType="node" func="cnt" op="gte" val="1">
          <dgm:layoutNode name="Child10"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8"/>
      </dgm:choose>
      <dgm:layoutNode name="Parent10"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9" axis="ch" ptType="node" st="9" cnt="1">
      <dgm:layoutNode name="Accent9">
        <dgm:alg type="sp"/>
        <dgm:shape xmlns:r="http://schemas.openxmlformats.org/officeDocument/2006/relationships" r:blip="">
          <dgm:adjLst/>
        </dgm:shape>
        <dgm:presOf/>
        <dgm:constrLst/>
        <dgm:forEach name="Name50" ref="accentRepeat"/>
      </dgm:layoutNode>
      <dgm:layoutNode name="ParentBackground9">
        <dgm:alg type="sp"/>
        <dgm:shape xmlns:r="http://schemas.openxmlformats.org/officeDocument/2006/relationships" r:blip="">
          <dgm:adjLst/>
        </dgm:shape>
        <dgm:presOf/>
        <dgm:forEach name="Name51" ref="parentBackgroundRepeat"/>
      </dgm:layoutNode>
      <dgm:choose name="Name52">
        <dgm:if name="Name53" axis="ch" ptType="node" func="cnt" op="gte" val="1">
          <dgm:layoutNode name="Child9"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4"/>
      </dgm:choose>
      <dgm:layoutNode name="Parent9"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55" axis="ch" ptType="node" st="8" cnt="1">
      <dgm:layoutNode name="Accent8">
        <dgm:alg type="sp"/>
        <dgm:shape xmlns:r="http://schemas.openxmlformats.org/officeDocument/2006/relationships" r:blip="">
          <dgm:adjLst/>
        </dgm:shape>
        <dgm:presOf/>
        <dgm:constrLst/>
        <dgm:forEach name="Name56" ref="accentRepeat"/>
      </dgm:layoutNode>
      <dgm:layoutNode name="ParentBackground8">
        <dgm:alg type="sp"/>
        <dgm:shape xmlns:r="http://schemas.openxmlformats.org/officeDocument/2006/relationships" r:blip="">
          <dgm:adjLst/>
        </dgm:shape>
        <dgm:presOf/>
        <dgm:forEach name="Name57" ref="parentBackgroundRepeat"/>
      </dgm:layoutNode>
      <dgm:choose name="Name58">
        <dgm:if name="Name59" axis="ch" ptType="node" func="cnt" op="gte" val="1">
          <dgm:layoutNode name="Child8"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0"/>
      </dgm:choose>
      <dgm:layoutNode name="Parent8"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1" axis="ch" ptType="node" st="7" cnt="1">
      <dgm:layoutNode name="Accent7">
        <dgm:alg type="sp"/>
        <dgm:shape xmlns:r="http://schemas.openxmlformats.org/officeDocument/2006/relationships" r:blip="">
          <dgm:adjLst/>
        </dgm:shape>
        <dgm:presOf/>
        <dgm:constrLst/>
        <dgm:forEach name="Name62" ref="accentRepeat"/>
      </dgm:layoutNode>
      <dgm:layoutNode name="ParentBackground7">
        <dgm:alg type="sp"/>
        <dgm:shape xmlns:r="http://schemas.openxmlformats.org/officeDocument/2006/relationships" r:blip="">
          <dgm:adjLst/>
        </dgm:shape>
        <dgm:presOf/>
        <dgm:forEach name="Name63" ref="parentBackgroundRepeat"/>
      </dgm:layoutNode>
      <dgm:choose name="Name64">
        <dgm:if name="Name65" axis="ch" ptType="node" func="cnt" op="gte" val="1">
          <dgm:layoutNode name="Child7"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6"/>
      </dgm:choose>
      <dgm:layoutNode name="Parent7"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7" axis="ch" ptType="node" st="6" cnt="1">
      <dgm:layoutNode name="Accent6">
        <dgm:alg type="sp"/>
        <dgm:shape xmlns:r="http://schemas.openxmlformats.org/officeDocument/2006/relationships" r:blip="">
          <dgm:adjLst/>
        </dgm:shape>
        <dgm:presOf/>
        <dgm:constrLst/>
        <dgm:forEach name="Name68" ref="accentRepeat"/>
      </dgm:layoutNode>
      <dgm:layoutNode name="ParentBackground6">
        <dgm:alg type="sp"/>
        <dgm:shape xmlns:r="http://schemas.openxmlformats.org/officeDocument/2006/relationships" r:blip="">
          <dgm:adjLst/>
        </dgm:shape>
        <dgm:presOf/>
        <dgm:forEach name="Name69" ref="parentBackgroundRepeat"/>
      </dgm:layoutNode>
      <dgm:choose name="Name70">
        <dgm:if name="Name71" axis="ch" ptType="node" func="cnt" op="gte" val="1">
          <dgm:layoutNode name="Child6"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2"/>
      </dgm:choose>
      <dgm:layoutNode name="Parent6"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3" axis="ch" ptType="node" st="5" cnt="1">
      <dgm:layoutNode name="Accent5">
        <dgm:alg type="sp"/>
        <dgm:shape xmlns:r="http://schemas.openxmlformats.org/officeDocument/2006/relationships" r:blip="">
          <dgm:adjLst/>
        </dgm:shape>
        <dgm:presOf/>
        <dgm:constrLst/>
        <dgm:forEach name="Name74" ref="accentRepeat"/>
      </dgm:layoutNode>
      <dgm:layoutNode name="ParentBackground5">
        <dgm:alg type="sp"/>
        <dgm:shape xmlns:r="http://schemas.openxmlformats.org/officeDocument/2006/relationships" r:blip="">
          <dgm:adjLst/>
        </dgm:shape>
        <dgm:presOf/>
        <dgm:forEach name="Name75" ref="parentBackgroundRepeat"/>
      </dgm:layoutNode>
      <dgm:choose name="Name76">
        <dgm:if name="Name77" axis="ch" ptType="node" func="cnt" op="gte" val="1">
          <dgm:layoutNode name="Child5"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8"/>
      </dgm:choose>
      <dgm:layoutNode name="Parent5"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9" axis="ch" ptType="node" st="4" cnt="1">
      <dgm:layoutNode name="Accent4">
        <dgm:alg type="sp"/>
        <dgm:shape xmlns:r="http://schemas.openxmlformats.org/officeDocument/2006/relationships" r:blip="">
          <dgm:adjLst/>
        </dgm:shape>
        <dgm:presOf/>
        <dgm:constrLst/>
        <dgm:forEach name="Name80" ref="accentRepeat"/>
      </dgm:layoutNode>
      <dgm:layoutNode name="ParentBackground4">
        <dgm:alg type="sp"/>
        <dgm:shape xmlns:r="http://schemas.openxmlformats.org/officeDocument/2006/relationships" r:blip="">
          <dgm:adjLst/>
        </dgm:shape>
        <dgm:presOf/>
        <dgm:forEach name="Name81" ref="parentBackgroundRepeat"/>
      </dgm:layoutNode>
      <dgm:choose name="Name82">
        <dgm:if name="Name83" axis="ch" ptType="node" func="cnt" op="gte" val="1">
          <dgm:layoutNode name="Child4"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4"/>
      </dgm:choose>
      <dgm:layoutNode name="Parent4"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85" axis="ch" ptType="node" st="3" cnt="1">
      <dgm:layoutNode name="Accent3">
        <dgm:alg type="sp"/>
        <dgm:shape xmlns:r="http://schemas.openxmlformats.org/officeDocument/2006/relationships" r:blip="">
          <dgm:adjLst/>
        </dgm:shape>
        <dgm:presOf/>
        <dgm:constrLst/>
        <dgm:forEach name="Name86" ref="accentRepeat"/>
      </dgm:layoutNode>
      <dgm:layoutNode name="ParentBackground3">
        <dgm:alg type="sp"/>
        <dgm:shape xmlns:r="http://schemas.openxmlformats.org/officeDocument/2006/relationships" r:blip="">
          <dgm:adjLst/>
        </dgm:shape>
        <dgm:presOf/>
        <dgm:forEach name="Name87" ref="parentBackgroundRepeat"/>
      </dgm:layoutNode>
      <dgm:choose name="Name88">
        <dgm:if name="Name89" axis="ch" ptType="node" func="cnt" op="gte" val="1">
          <dgm:layoutNode name="Child3"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0"/>
      </dgm:choose>
      <dgm:layoutNode name="Parent3"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1" axis="ch" ptType="node" st="2" cnt="1">
      <dgm:layoutNode name="Accent2">
        <dgm:alg type="sp"/>
        <dgm:shape xmlns:r="http://schemas.openxmlformats.org/officeDocument/2006/relationships" r:blip="">
          <dgm:adjLst/>
        </dgm:shape>
        <dgm:presOf/>
        <dgm:constrLst/>
        <dgm:forEach name="Name92" ref="accentRepeat"/>
      </dgm:layoutNode>
      <dgm:layoutNode name="ParentBackground2" styleLbl="fgAcc1">
        <dgm:alg type="sp"/>
        <dgm:shape xmlns:r="http://schemas.openxmlformats.org/officeDocument/2006/relationships" r:blip="">
          <dgm:adjLst/>
        </dgm:shape>
        <dgm:presOf/>
        <dgm:forEach name="Name93" ref="parentBackgroundRepeat"/>
      </dgm:layoutNode>
      <dgm:choose name="Name94">
        <dgm:if name="Name95" axis="ch" ptType="node" func="cnt" op="gte" val="1">
          <dgm:layoutNode name="Child2"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6"/>
      </dgm:choose>
      <dgm:layoutNode name="Parent2"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7" axis="ch" ptType="node" cnt="1">
      <dgm:layoutNode name="Accent1">
        <dgm:alg type="sp"/>
        <dgm:shape xmlns:r="http://schemas.openxmlformats.org/officeDocument/2006/relationships" r:blip="">
          <dgm:adjLst/>
        </dgm:shape>
        <dgm:presOf/>
        <dgm:constrLst/>
        <dgm:forEach name="Name98" ref="accentRepeat"/>
      </dgm:layoutNode>
      <dgm:layoutNode name="ParentBackground1">
        <dgm:alg type="sp"/>
        <dgm:shape xmlns:r="http://schemas.openxmlformats.org/officeDocument/2006/relationships" r:blip="">
          <dgm:adjLst/>
        </dgm:shape>
        <dgm:presOf/>
        <dgm:forEach name="Name99" ref="parentBackgroundRepeat"/>
      </dgm:layoutNode>
      <dgm:choose name="Name100">
        <dgm:if name="Name101" axis="ch" ptType="node" func="cnt" op="gte" val="1">
          <dgm:layoutNode name="Child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02"/>
      </dgm:choose>
      <dgm:layoutNode name="Parent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0.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1.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6.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8.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9.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rawings/_rels/drawing10.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diagramColors" Target="../diagrams/colors6.xml"/><Relationship Id="rId18" Type="http://schemas.openxmlformats.org/officeDocument/2006/relationships/diagramColors" Target="../diagrams/colors7.xml"/><Relationship Id="rId26" Type="http://schemas.openxmlformats.org/officeDocument/2006/relationships/diagramLayout" Target="../diagrams/layout9.xml"/><Relationship Id="rId39" Type="http://schemas.microsoft.com/office/2007/relationships/diagramDrawing" Target="../diagrams/drawing11.xml"/><Relationship Id="rId3" Type="http://schemas.openxmlformats.org/officeDocument/2006/relationships/diagramQuickStyle" Target="../diagrams/quickStyle5.xml"/><Relationship Id="rId21" Type="http://schemas.openxmlformats.org/officeDocument/2006/relationships/diagramLayout" Target="../diagrams/layout8.xml"/><Relationship Id="rId34" Type="http://schemas.microsoft.com/office/2007/relationships/diagramDrawing" Target="../diagrams/drawing10.xml"/><Relationship Id="rId7" Type="http://schemas.openxmlformats.org/officeDocument/2006/relationships/image" Target="../media/image4.png"/><Relationship Id="rId12" Type="http://schemas.openxmlformats.org/officeDocument/2006/relationships/diagramQuickStyle" Target="../diagrams/quickStyle6.xml"/><Relationship Id="rId17" Type="http://schemas.openxmlformats.org/officeDocument/2006/relationships/diagramQuickStyle" Target="../diagrams/quickStyle7.xml"/><Relationship Id="rId25" Type="http://schemas.openxmlformats.org/officeDocument/2006/relationships/diagramData" Target="../diagrams/data9.xml"/><Relationship Id="rId33" Type="http://schemas.openxmlformats.org/officeDocument/2006/relationships/diagramColors" Target="../diagrams/colors10.xml"/><Relationship Id="rId38" Type="http://schemas.openxmlformats.org/officeDocument/2006/relationships/diagramColors" Target="../diagrams/colors11.xml"/><Relationship Id="rId2" Type="http://schemas.openxmlformats.org/officeDocument/2006/relationships/diagramLayout" Target="../diagrams/layout5.xml"/><Relationship Id="rId16" Type="http://schemas.openxmlformats.org/officeDocument/2006/relationships/diagramLayout" Target="../diagrams/layout7.xml"/><Relationship Id="rId20" Type="http://schemas.openxmlformats.org/officeDocument/2006/relationships/diagramData" Target="../diagrams/data8.xml"/><Relationship Id="rId29" Type="http://schemas.microsoft.com/office/2007/relationships/diagramDrawing" Target="../diagrams/drawing9.xml"/><Relationship Id="rId1" Type="http://schemas.openxmlformats.org/officeDocument/2006/relationships/diagramData" Target="../diagrams/data5.xml"/><Relationship Id="rId6" Type="http://schemas.openxmlformats.org/officeDocument/2006/relationships/image" Target="../media/image3.png"/><Relationship Id="rId11" Type="http://schemas.openxmlformats.org/officeDocument/2006/relationships/diagramLayout" Target="../diagrams/layout6.xml"/><Relationship Id="rId24" Type="http://schemas.microsoft.com/office/2007/relationships/diagramDrawing" Target="../diagrams/drawing8.xml"/><Relationship Id="rId32" Type="http://schemas.openxmlformats.org/officeDocument/2006/relationships/diagramQuickStyle" Target="../diagrams/quickStyle10.xml"/><Relationship Id="rId37" Type="http://schemas.openxmlformats.org/officeDocument/2006/relationships/diagramQuickStyle" Target="../diagrams/quickStyle11.xml"/><Relationship Id="rId40" Type="http://schemas.openxmlformats.org/officeDocument/2006/relationships/image" Target="../media/image7.png"/><Relationship Id="rId5" Type="http://schemas.microsoft.com/office/2007/relationships/diagramDrawing" Target="../diagrams/drawing5.xml"/><Relationship Id="rId15" Type="http://schemas.openxmlformats.org/officeDocument/2006/relationships/diagramData" Target="../diagrams/data7.xml"/><Relationship Id="rId23" Type="http://schemas.openxmlformats.org/officeDocument/2006/relationships/diagramColors" Target="../diagrams/colors8.xml"/><Relationship Id="rId28" Type="http://schemas.openxmlformats.org/officeDocument/2006/relationships/diagramColors" Target="../diagrams/colors9.xml"/><Relationship Id="rId36" Type="http://schemas.openxmlformats.org/officeDocument/2006/relationships/diagramLayout" Target="../diagrams/layout11.xml"/><Relationship Id="rId10" Type="http://schemas.openxmlformats.org/officeDocument/2006/relationships/diagramData" Target="../diagrams/data6.xml"/><Relationship Id="rId19" Type="http://schemas.microsoft.com/office/2007/relationships/diagramDrawing" Target="../diagrams/drawing7.xml"/><Relationship Id="rId31" Type="http://schemas.openxmlformats.org/officeDocument/2006/relationships/diagramLayout" Target="../diagrams/layout10.xml"/><Relationship Id="rId4" Type="http://schemas.openxmlformats.org/officeDocument/2006/relationships/diagramColors" Target="../diagrams/colors5.xml"/><Relationship Id="rId9" Type="http://schemas.openxmlformats.org/officeDocument/2006/relationships/image" Target="../media/image6.png"/><Relationship Id="rId14" Type="http://schemas.microsoft.com/office/2007/relationships/diagramDrawing" Target="../diagrams/drawing6.xml"/><Relationship Id="rId22" Type="http://schemas.openxmlformats.org/officeDocument/2006/relationships/diagramQuickStyle" Target="../diagrams/quickStyle8.xml"/><Relationship Id="rId27" Type="http://schemas.openxmlformats.org/officeDocument/2006/relationships/diagramQuickStyle" Target="../diagrams/quickStyle9.xml"/><Relationship Id="rId30" Type="http://schemas.openxmlformats.org/officeDocument/2006/relationships/diagramData" Target="../diagrams/data10.xml"/><Relationship Id="rId35" Type="http://schemas.openxmlformats.org/officeDocument/2006/relationships/diagramData" Target="../diagrams/data1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diagramData" Target="../diagrams/data2.xml"/><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6.xml.rels><?xml version="1.0" encoding="UTF-8" standalone="yes"?>
<Relationships xmlns="http://schemas.openxmlformats.org/package/2006/relationships"><Relationship Id="rId3" Type="http://schemas.openxmlformats.org/officeDocument/2006/relationships/diagramLayout" Target="../diagrams/layout3.xml"/><Relationship Id="rId2" Type="http://schemas.openxmlformats.org/officeDocument/2006/relationships/diagramData" Target="../diagrams/data3.xml"/><Relationship Id="rId1" Type="http://schemas.openxmlformats.org/officeDocument/2006/relationships/image" Target="../media/image1.png"/><Relationship Id="rId6" Type="http://schemas.microsoft.com/office/2007/relationships/diagramDrawing" Target="../diagrams/drawing3.xml"/><Relationship Id="rId5" Type="http://schemas.openxmlformats.org/officeDocument/2006/relationships/diagramColors" Target="../diagrams/colors3.xml"/><Relationship Id="rId4" Type="http://schemas.openxmlformats.org/officeDocument/2006/relationships/diagramQuickStyle" Target="../diagrams/quickStyle3.xml"/></Relationships>
</file>

<file path=xl/drawings/_rels/drawing7.xml.rels><?xml version="1.0" encoding="UTF-8" standalone="yes"?>
<Relationships xmlns="http://schemas.openxmlformats.org/package/2006/relationships"><Relationship Id="rId3" Type="http://schemas.openxmlformats.org/officeDocument/2006/relationships/diagramLayout" Target="../diagrams/layout4.xml"/><Relationship Id="rId2" Type="http://schemas.openxmlformats.org/officeDocument/2006/relationships/diagramData" Target="../diagrams/data4.xml"/><Relationship Id="rId1" Type="http://schemas.openxmlformats.org/officeDocument/2006/relationships/image" Target="../media/image2.png"/><Relationship Id="rId6" Type="http://schemas.microsoft.com/office/2007/relationships/diagramDrawing" Target="../diagrams/drawing4.xml"/><Relationship Id="rId5" Type="http://schemas.openxmlformats.org/officeDocument/2006/relationships/diagramColors" Target="../diagrams/colors4.xml"/><Relationship Id="rId4" Type="http://schemas.openxmlformats.org/officeDocument/2006/relationships/diagramQuickStyle" Target="../diagrams/quickStyle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5" Type="http://schemas.openxmlformats.org/officeDocument/2006/relationships/chart" Target="../charts/chart7.xml"/><Relationship Id="rId4"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19050</xdr:colOff>
      <xdr:row>2</xdr:row>
      <xdr:rowOff>114300</xdr:rowOff>
    </xdr:from>
    <xdr:to>
      <xdr:col>1</xdr:col>
      <xdr:colOff>104775</xdr:colOff>
      <xdr:row>43</xdr:row>
      <xdr:rowOff>28575</xdr:rowOff>
    </xdr:to>
    <xdr:sp macro="" textlink="">
      <xdr:nvSpPr>
        <xdr:cNvPr id="2049" name="Rectangle 1"/>
        <xdr:cNvSpPr>
          <a:spLocks noChangeArrowheads="1"/>
        </xdr:cNvSpPr>
      </xdr:nvSpPr>
      <xdr:spPr bwMode="auto">
        <a:xfrm>
          <a:off x="1162050" y="438150"/>
          <a:ext cx="85725" cy="6562725"/>
        </a:xfrm>
        <a:prstGeom prst="rect">
          <a:avLst/>
        </a:prstGeom>
        <a:solidFill>
          <a:srgbClr val="EAEAEA"/>
        </a:solidFill>
        <a:ln w="9525">
          <a:solidFill>
            <a:srgbClr val="000000"/>
          </a:solidFill>
          <a:miter lim="800000"/>
          <a:headEnd/>
          <a:tailEnd/>
        </a:ln>
        <a:effectLst>
          <a:outerShdw dist="35921" dir="2700000" algn="ctr" rotWithShape="0">
            <a:srgbClr val="808080"/>
          </a:outerShdw>
        </a:effec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342900</xdr:colOff>
      <xdr:row>9</xdr:row>
      <xdr:rowOff>66675</xdr:rowOff>
    </xdr:from>
    <xdr:to>
      <xdr:col>15</xdr:col>
      <xdr:colOff>523875</xdr:colOff>
      <xdr:row>23</xdr:row>
      <xdr:rowOff>150284</xdr:rowOff>
    </xdr:to>
    <xdr:graphicFrame macro="">
      <xdr:nvGraphicFramePr>
        <xdr:cNvPr id="2" name="Diagram 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12</xdr:col>
      <xdr:colOff>95250</xdr:colOff>
      <xdr:row>25</xdr:row>
      <xdr:rowOff>38100</xdr:rowOff>
    </xdr:from>
    <xdr:to>
      <xdr:col>17</xdr:col>
      <xdr:colOff>67096</xdr:colOff>
      <xdr:row>39</xdr:row>
      <xdr:rowOff>28946</xdr:rowOff>
    </xdr:to>
    <xdr:pic>
      <xdr:nvPicPr>
        <xdr:cNvPr id="3" name="Picture 2"/>
        <xdr:cNvPicPr>
          <a:picLocks noChangeAspect="1"/>
        </xdr:cNvPicPr>
      </xdr:nvPicPr>
      <xdr:blipFill>
        <a:blip xmlns:r="http://schemas.openxmlformats.org/officeDocument/2006/relationships" r:embed="rId6"/>
        <a:stretch>
          <a:fillRect/>
        </a:stretch>
      </xdr:blipFill>
      <xdr:spPr>
        <a:xfrm>
          <a:off x="7410450" y="4238625"/>
          <a:ext cx="3019846" cy="2657846"/>
        </a:xfrm>
        <a:prstGeom prst="rect">
          <a:avLst/>
        </a:prstGeom>
      </xdr:spPr>
    </xdr:pic>
    <xdr:clientData/>
  </xdr:twoCellAnchor>
  <xdr:twoCellAnchor editAs="oneCell">
    <xdr:from>
      <xdr:col>4</xdr:col>
      <xdr:colOff>381000</xdr:colOff>
      <xdr:row>24</xdr:row>
      <xdr:rowOff>104775</xdr:rowOff>
    </xdr:from>
    <xdr:to>
      <xdr:col>10</xdr:col>
      <xdr:colOff>600616</xdr:colOff>
      <xdr:row>39</xdr:row>
      <xdr:rowOff>114700</xdr:rowOff>
    </xdr:to>
    <xdr:pic>
      <xdr:nvPicPr>
        <xdr:cNvPr id="4" name="Picture 3"/>
        <xdr:cNvPicPr>
          <a:picLocks noChangeAspect="1"/>
        </xdr:cNvPicPr>
      </xdr:nvPicPr>
      <xdr:blipFill>
        <a:blip xmlns:r="http://schemas.openxmlformats.org/officeDocument/2006/relationships" r:embed="rId7"/>
        <a:stretch>
          <a:fillRect/>
        </a:stretch>
      </xdr:blipFill>
      <xdr:spPr>
        <a:xfrm>
          <a:off x="2819400" y="4114800"/>
          <a:ext cx="3877216" cy="2867425"/>
        </a:xfrm>
        <a:prstGeom prst="rect">
          <a:avLst/>
        </a:prstGeom>
      </xdr:spPr>
    </xdr:pic>
    <xdr:clientData/>
  </xdr:twoCellAnchor>
  <xdr:twoCellAnchor editAs="oneCell">
    <xdr:from>
      <xdr:col>5</xdr:col>
      <xdr:colOff>0</xdr:colOff>
      <xdr:row>43</xdr:row>
      <xdr:rowOff>0</xdr:rowOff>
    </xdr:from>
    <xdr:to>
      <xdr:col>16</xdr:col>
      <xdr:colOff>467726</xdr:colOff>
      <xdr:row>57</xdr:row>
      <xdr:rowOff>86109</xdr:rowOff>
    </xdr:to>
    <xdr:pic>
      <xdr:nvPicPr>
        <xdr:cNvPr id="5" name="Picture 4"/>
        <xdr:cNvPicPr>
          <a:picLocks noChangeAspect="1"/>
        </xdr:cNvPicPr>
      </xdr:nvPicPr>
      <xdr:blipFill>
        <a:blip xmlns:r="http://schemas.openxmlformats.org/officeDocument/2006/relationships" r:embed="rId8"/>
        <a:stretch>
          <a:fillRect/>
        </a:stretch>
      </xdr:blipFill>
      <xdr:spPr>
        <a:xfrm>
          <a:off x="3048000" y="7629525"/>
          <a:ext cx="7173326" cy="2753109"/>
        </a:xfrm>
        <a:prstGeom prst="rect">
          <a:avLst/>
        </a:prstGeom>
      </xdr:spPr>
    </xdr:pic>
    <xdr:clientData/>
  </xdr:twoCellAnchor>
  <xdr:twoCellAnchor editAs="oneCell">
    <xdr:from>
      <xdr:col>5</xdr:col>
      <xdr:colOff>0</xdr:colOff>
      <xdr:row>60</xdr:row>
      <xdr:rowOff>0</xdr:rowOff>
    </xdr:from>
    <xdr:to>
      <xdr:col>14</xdr:col>
      <xdr:colOff>141281</xdr:colOff>
      <xdr:row>73</xdr:row>
      <xdr:rowOff>139785</xdr:rowOff>
    </xdr:to>
    <xdr:pic>
      <xdr:nvPicPr>
        <xdr:cNvPr id="6" name="Picture 5"/>
        <xdr:cNvPicPr>
          <a:picLocks noChangeAspect="1"/>
        </xdr:cNvPicPr>
      </xdr:nvPicPr>
      <xdr:blipFill>
        <a:blip xmlns:r="http://schemas.openxmlformats.org/officeDocument/2006/relationships" r:embed="rId9"/>
        <a:stretch>
          <a:fillRect/>
        </a:stretch>
      </xdr:blipFill>
      <xdr:spPr>
        <a:xfrm>
          <a:off x="3048000" y="10868025"/>
          <a:ext cx="5627681" cy="2616285"/>
        </a:xfrm>
        <a:prstGeom prst="rect">
          <a:avLst/>
        </a:prstGeom>
      </xdr:spPr>
    </xdr:pic>
    <xdr:clientData/>
  </xdr:twoCellAnchor>
  <xdr:twoCellAnchor>
    <xdr:from>
      <xdr:col>6</xdr:col>
      <xdr:colOff>28575</xdr:colOff>
      <xdr:row>3</xdr:row>
      <xdr:rowOff>47625</xdr:rowOff>
    </xdr:from>
    <xdr:to>
      <xdr:col>13</xdr:col>
      <xdr:colOff>333375</xdr:colOff>
      <xdr:row>11</xdr:row>
      <xdr:rowOff>38100</xdr:rowOff>
    </xdr:to>
    <xdr:graphicFrame macro="">
      <xdr:nvGraphicFramePr>
        <xdr:cNvPr id="8" name="Diagram 7"/>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0" r:lo="rId11" r:qs="rId12" r:cs="rId13"/>
        </a:graphicData>
      </a:graphic>
    </xdr:graphicFrame>
    <xdr:clientData/>
  </xdr:twoCellAnchor>
  <xdr:twoCellAnchor>
    <xdr:from>
      <xdr:col>5</xdr:col>
      <xdr:colOff>38100</xdr:colOff>
      <xdr:row>77</xdr:row>
      <xdr:rowOff>0</xdr:rowOff>
    </xdr:from>
    <xdr:to>
      <xdr:col>11</xdr:col>
      <xdr:colOff>285750</xdr:colOff>
      <xdr:row>83</xdr:row>
      <xdr:rowOff>209549</xdr:rowOff>
    </xdr:to>
    <xdr:graphicFrame macro="">
      <xdr:nvGraphicFramePr>
        <xdr:cNvPr id="9" name="Diagram 8"/>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5" r:lo="rId16" r:qs="rId17" r:cs="rId18"/>
        </a:graphicData>
      </a:graphic>
    </xdr:graphicFrame>
    <xdr:clientData/>
  </xdr:twoCellAnchor>
  <xdr:twoCellAnchor>
    <xdr:from>
      <xdr:col>5</xdr:col>
      <xdr:colOff>76199</xdr:colOff>
      <xdr:row>86</xdr:row>
      <xdr:rowOff>38100</xdr:rowOff>
    </xdr:from>
    <xdr:to>
      <xdr:col>19</xdr:col>
      <xdr:colOff>542925</xdr:colOff>
      <xdr:row>98</xdr:row>
      <xdr:rowOff>190499</xdr:rowOff>
    </xdr:to>
    <xdr:graphicFrame macro="">
      <xdr:nvGraphicFramePr>
        <xdr:cNvPr id="10" name="Diagram 9"/>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0" r:lo="rId21" r:qs="rId22" r:cs="rId23"/>
        </a:graphicData>
      </a:graphic>
    </xdr:graphicFrame>
    <xdr:clientData/>
  </xdr:twoCellAnchor>
  <xdr:twoCellAnchor>
    <xdr:from>
      <xdr:col>4</xdr:col>
      <xdr:colOff>114299</xdr:colOff>
      <xdr:row>96</xdr:row>
      <xdr:rowOff>0</xdr:rowOff>
    </xdr:from>
    <xdr:to>
      <xdr:col>15</xdr:col>
      <xdr:colOff>476250</xdr:colOff>
      <xdr:row>114</xdr:row>
      <xdr:rowOff>47625</xdr:rowOff>
    </xdr:to>
    <xdr:graphicFrame macro="">
      <xdr:nvGraphicFramePr>
        <xdr:cNvPr id="12" name="Diagram 1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5" r:lo="rId26" r:qs="rId27" r:cs="rId28"/>
        </a:graphicData>
      </a:graphic>
    </xdr:graphicFrame>
    <xdr:clientData/>
  </xdr:twoCellAnchor>
  <xdr:twoCellAnchor>
    <xdr:from>
      <xdr:col>5</xdr:col>
      <xdr:colOff>266700</xdr:colOff>
      <xdr:row>112</xdr:row>
      <xdr:rowOff>152399</xdr:rowOff>
    </xdr:from>
    <xdr:to>
      <xdr:col>14</xdr:col>
      <xdr:colOff>38100</xdr:colOff>
      <xdr:row>122</xdr:row>
      <xdr:rowOff>66674</xdr:rowOff>
    </xdr:to>
    <xdr:graphicFrame macro="">
      <xdr:nvGraphicFramePr>
        <xdr:cNvPr id="15" name="Diagram 1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0" r:lo="rId31" r:qs="rId32" r:cs="rId33"/>
        </a:graphicData>
      </a:graphic>
    </xdr:graphicFrame>
    <xdr:clientData/>
  </xdr:twoCellAnchor>
  <xdr:twoCellAnchor>
    <xdr:from>
      <xdr:col>21</xdr:col>
      <xdr:colOff>457200</xdr:colOff>
      <xdr:row>86</xdr:row>
      <xdr:rowOff>38100</xdr:rowOff>
    </xdr:from>
    <xdr:to>
      <xdr:col>32</xdr:col>
      <xdr:colOff>152400</xdr:colOff>
      <xdr:row>98</xdr:row>
      <xdr:rowOff>190499</xdr:rowOff>
    </xdr:to>
    <xdr:graphicFrame macro="">
      <xdr:nvGraphicFramePr>
        <xdr:cNvPr id="16" name="Diagram 1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5" r:lo="rId36" r:qs="rId37" r:cs="rId38"/>
        </a:graphicData>
      </a:graphic>
    </xdr:graphicFrame>
    <xdr:clientData/>
  </xdr:twoCellAnchor>
  <xdr:twoCellAnchor editAs="oneCell">
    <xdr:from>
      <xdr:col>4</xdr:col>
      <xdr:colOff>361950</xdr:colOff>
      <xdr:row>125</xdr:row>
      <xdr:rowOff>19050</xdr:rowOff>
    </xdr:from>
    <xdr:to>
      <xdr:col>14</xdr:col>
      <xdr:colOff>497580</xdr:colOff>
      <xdr:row>138</xdr:row>
      <xdr:rowOff>57659</xdr:rowOff>
    </xdr:to>
    <xdr:pic>
      <xdr:nvPicPr>
        <xdr:cNvPr id="7" name="Picture 6"/>
        <xdr:cNvPicPr>
          <a:picLocks noChangeAspect="1"/>
        </xdr:cNvPicPr>
      </xdr:nvPicPr>
      <xdr:blipFill>
        <a:blip xmlns:r="http://schemas.openxmlformats.org/officeDocument/2006/relationships" r:embed="rId40"/>
        <a:stretch>
          <a:fillRect/>
        </a:stretch>
      </xdr:blipFill>
      <xdr:spPr>
        <a:xfrm>
          <a:off x="2800350" y="23983950"/>
          <a:ext cx="6231630" cy="26198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552450</xdr:colOff>
      <xdr:row>2</xdr:row>
      <xdr:rowOff>133350</xdr:rowOff>
    </xdr:from>
    <xdr:to>
      <xdr:col>14</xdr:col>
      <xdr:colOff>85725</xdr:colOff>
      <xdr:row>28</xdr:row>
      <xdr:rowOff>38100</xdr:rowOff>
    </xdr:to>
    <xdr:grpSp>
      <xdr:nvGrpSpPr>
        <xdr:cNvPr id="12494" name="Group 154"/>
        <xdr:cNvGrpSpPr>
          <a:grpSpLocks/>
        </xdr:cNvGrpSpPr>
      </xdr:nvGrpSpPr>
      <xdr:grpSpPr bwMode="auto">
        <a:xfrm>
          <a:off x="552450" y="495300"/>
          <a:ext cx="8067675" cy="4114800"/>
          <a:chOff x="1700" y="2880"/>
          <a:chExt cx="12700" cy="6473"/>
        </a:xfrm>
      </xdr:grpSpPr>
      <xdr:sp macro="" textlink="">
        <xdr:nvSpPr>
          <xdr:cNvPr id="1179" name="Text Box 155"/>
          <xdr:cNvSpPr txBox="1">
            <a:spLocks noChangeArrowheads="1"/>
          </xdr:cNvSpPr>
        </xdr:nvSpPr>
        <xdr:spPr bwMode="auto">
          <a:xfrm>
            <a:off x="8597" y="2880"/>
            <a:ext cx="1604"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John Michael Kohler</a:t>
            </a:r>
          </a:p>
          <a:p>
            <a:pPr algn="l" rtl="0">
              <a:defRPr sz="1000"/>
            </a:pPr>
            <a:endParaRPr lang="en-US" sz="900" b="0" i="0" strike="noStrike">
              <a:solidFill>
                <a:srgbClr val="000000"/>
              </a:solidFill>
              <a:latin typeface="Helvetica"/>
            </a:endParaRPr>
          </a:p>
        </xdr:txBody>
      </xdr:sp>
      <xdr:sp macro="" textlink="">
        <xdr:nvSpPr>
          <xdr:cNvPr id="1180" name="Text Box 156"/>
          <xdr:cNvSpPr txBox="1">
            <a:spLocks noChangeArrowheads="1"/>
          </xdr:cNvSpPr>
        </xdr:nvSpPr>
        <xdr:spPr bwMode="auto">
          <a:xfrm>
            <a:off x="10906" y="5217"/>
            <a:ext cx="1289"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Herbert Kohler, Sr.</a:t>
            </a:r>
          </a:p>
          <a:p>
            <a:pPr algn="l" rtl="0">
              <a:defRPr sz="1000"/>
            </a:pPr>
            <a:endParaRPr lang="en-US" sz="900" b="0" i="0" strike="noStrike">
              <a:solidFill>
                <a:srgbClr val="000000"/>
              </a:solidFill>
              <a:latin typeface="Helvetica"/>
            </a:endParaRPr>
          </a:p>
        </xdr:txBody>
      </xdr:sp>
      <xdr:sp macro="" textlink="">
        <xdr:nvSpPr>
          <xdr:cNvPr id="1181" name="Text Box 157"/>
          <xdr:cNvSpPr txBox="1">
            <a:spLocks noChangeArrowheads="1"/>
          </xdr:cNvSpPr>
        </xdr:nvSpPr>
        <xdr:spPr bwMode="auto">
          <a:xfrm>
            <a:off x="12796" y="2880"/>
            <a:ext cx="1439"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Wilhemina Vollrath</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182" name="Text Box 158"/>
          <xdr:cNvSpPr txBox="1">
            <a:spLocks noChangeArrowheads="1"/>
          </xdr:cNvSpPr>
        </xdr:nvSpPr>
        <xdr:spPr bwMode="auto">
          <a:xfrm>
            <a:off x="4204" y="2880"/>
            <a:ext cx="12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Lillie Vollrath</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183" name="Text Box 159"/>
          <xdr:cNvSpPr txBox="1">
            <a:spLocks noChangeArrowheads="1"/>
          </xdr:cNvSpPr>
        </xdr:nvSpPr>
        <xdr:spPr bwMode="auto">
          <a:xfrm>
            <a:off x="1700" y="4423"/>
            <a:ext cx="1304"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Evangeline Kohler</a:t>
            </a:r>
          </a:p>
          <a:p>
            <a:pPr algn="l" rtl="0">
              <a:defRPr sz="1000"/>
            </a:pPr>
            <a:endParaRPr lang="en-US" sz="900" b="0" i="0" strike="noStrike">
              <a:solidFill>
                <a:srgbClr val="000000"/>
              </a:solidFill>
              <a:latin typeface="Helvetica"/>
            </a:endParaRPr>
          </a:p>
        </xdr:txBody>
      </xdr:sp>
      <xdr:sp macro="" textlink="">
        <xdr:nvSpPr>
          <xdr:cNvPr id="1184" name="Text Box 160"/>
          <xdr:cNvSpPr txBox="1">
            <a:spLocks noChangeArrowheads="1"/>
          </xdr:cNvSpPr>
        </xdr:nvSpPr>
        <xdr:spPr bwMode="auto">
          <a:xfrm>
            <a:off x="4099" y="4423"/>
            <a:ext cx="1005"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Walter Kohler</a:t>
            </a:r>
          </a:p>
          <a:p>
            <a:pPr algn="l" rtl="0">
              <a:defRPr sz="1000"/>
            </a:pPr>
            <a:endParaRPr lang="en-US" sz="900" b="0" i="0" strike="noStrike">
              <a:solidFill>
                <a:srgbClr val="000000"/>
              </a:solidFill>
              <a:latin typeface="Helvetica"/>
            </a:endParaRPr>
          </a:p>
        </xdr:txBody>
      </xdr:sp>
      <xdr:sp macro="" textlink="">
        <xdr:nvSpPr>
          <xdr:cNvPr id="1185" name="Text Box 161"/>
          <xdr:cNvSpPr txBox="1">
            <a:spLocks noChangeArrowheads="1"/>
          </xdr:cNvSpPr>
        </xdr:nvSpPr>
        <xdr:spPr bwMode="auto">
          <a:xfrm>
            <a:off x="3094" y="4423"/>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Robert Kohler</a:t>
            </a:r>
          </a:p>
          <a:p>
            <a:pPr algn="l" rtl="0">
              <a:defRPr sz="1000"/>
            </a:pPr>
            <a:endParaRPr lang="en-US" sz="900" b="0" i="0" strike="noStrike">
              <a:solidFill>
                <a:srgbClr val="000000"/>
              </a:solidFill>
              <a:latin typeface="Helvetica"/>
            </a:endParaRPr>
          </a:p>
        </xdr:txBody>
      </xdr:sp>
      <xdr:sp macro="" textlink="">
        <xdr:nvSpPr>
          <xdr:cNvPr id="1186" name="Text Box 162"/>
          <xdr:cNvSpPr txBox="1">
            <a:spLocks noChangeArrowheads="1"/>
          </xdr:cNvSpPr>
        </xdr:nvSpPr>
        <xdr:spPr bwMode="auto">
          <a:xfrm>
            <a:off x="7098" y="4423"/>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Marie Kohler</a:t>
            </a:r>
          </a:p>
          <a:p>
            <a:pPr algn="l" rtl="0">
              <a:defRPr sz="1000"/>
            </a:pPr>
            <a:endParaRPr lang="en-US" sz="900" b="0" i="0" strike="noStrike">
              <a:solidFill>
                <a:srgbClr val="000000"/>
              </a:solidFill>
              <a:latin typeface="Helvetica"/>
            </a:endParaRPr>
          </a:p>
        </xdr:txBody>
      </xdr:sp>
      <xdr:sp macro="" textlink="">
        <xdr:nvSpPr>
          <xdr:cNvPr id="1187" name="Text Box 163"/>
          <xdr:cNvSpPr txBox="1">
            <a:spLocks noChangeArrowheads="1"/>
          </xdr:cNvSpPr>
        </xdr:nvSpPr>
        <xdr:spPr bwMode="auto">
          <a:xfrm>
            <a:off x="5494" y="4423"/>
            <a:ext cx="12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Charlotte Schroeder</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188" name="Text Box 164"/>
          <xdr:cNvSpPr txBox="1">
            <a:spLocks noChangeArrowheads="1"/>
          </xdr:cNvSpPr>
        </xdr:nvSpPr>
        <xdr:spPr bwMode="auto">
          <a:xfrm>
            <a:off x="8102" y="4423"/>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Lilly Kohler</a:t>
            </a:r>
          </a:p>
          <a:p>
            <a:pPr algn="l" rtl="0">
              <a:defRPr sz="1000"/>
            </a:pPr>
            <a:endParaRPr lang="en-US" sz="900" b="0" i="0" strike="noStrike">
              <a:solidFill>
                <a:srgbClr val="000000"/>
              </a:solidFill>
              <a:latin typeface="Helvetica"/>
            </a:endParaRPr>
          </a:p>
        </xdr:txBody>
      </xdr:sp>
      <xdr:sp macro="" textlink="">
        <xdr:nvSpPr>
          <xdr:cNvPr id="1189" name="Text Box 165"/>
          <xdr:cNvSpPr txBox="1">
            <a:spLocks noChangeArrowheads="1"/>
          </xdr:cNvSpPr>
        </xdr:nvSpPr>
        <xdr:spPr bwMode="auto">
          <a:xfrm>
            <a:off x="9107" y="4423"/>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Carl Kohler</a:t>
            </a:r>
          </a:p>
          <a:p>
            <a:pPr algn="l" rtl="0">
              <a:defRPr sz="1000"/>
            </a:pPr>
            <a:endParaRPr lang="en-US" sz="900" b="0" i="0" strike="noStrike">
              <a:solidFill>
                <a:srgbClr val="000000"/>
              </a:solidFill>
              <a:latin typeface="Helvetica"/>
            </a:endParaRPr>
          </a:p>
        </xdr:txBody>
      </xdr:sp>
      <xdr:sp macro="" textlink="">
        <xdr:nvSpPr>
          <xdr:cNvPr id="1190" name="Text Box 166"/>
          <xdr:cNvSpPr txBox="1">
            <a:spLocks noChangeArrowheads="1"/>
          </xdr:cNvSpPr>
        </xdr:nvSpPr>
        <xdr:spPr bwMode="auto">
          <a:xfrm>
            <a:off x="13096" y="5217"/>
            <a:ext cx="111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Ruth DeYoung</a:t>
            </a:r>
          </a:p>
          <a:p>
            <a:pPr algn="l" rtl="0">
              <a:defRPr sz="1000"/>
            </a:pPr>
            <a:endParaRPr lang="en-US" sz="900" b="0" i="0" strike="noStrike">
              <a:solidFill>
                <a:srgbClr val="000000"/>
              </a:solidFill>
              <a:latin typeface="Helvetica"/>
            </a:endParaRPr>
          </a:p>
        </xdr:txBody>
      </xdr:sp>
      <xdr:sp macro="" textlink="">
        <xdr:nvSpPr>
          <xdr:cNvPr id="12507" name="Line 167"/>
          <xdr:cNvSpPr>
            <a:spLocks noChangeShapeType="1"/>
          </xdr:cNvSpPr>
        </xdr:nvSpPr>
        <xdr:spPr bwMode="auto">
          <a:xfrm>
            <a:off x="5400" y="3240"/>
            <a:ext cx="3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08" name="Line 168"/>
          <xdr:cNvSpPr>
            <a:spLocks noChangeShapeType="1"/>
          </xdr:cNvSpPr>
        </xdr:nvSpPr>
        <xdr:spPr bwMode="auto">
          <a:xfrm>
            <a:off x="10200" y="3240"/>
            <a:ext cx="2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09" name="Line 169"/>
          <xdr:cNvSpPr>
            <a:spLocks noChangeShapeType="1"/>
          </xdr:cNvSpPr>
        </xdr:nvSpPr>
        <xdr:spPr bwMode="auto">
          <a:xfrm>
            <a:off x="6900" y="3240"/>
            <a:ext cx="0" cy="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0" name="Line 170"/>
          <xdr:cNvSpPr>
            <a:spLocks noChangeShapeType="1"/>
          </xdr:cNvSpPr>
        </xdr:nvSpPr>
        <xdr:spPr bwMode="auto">
          <a:xfrm flipV="1">
            <a:off x="11500" y="3240"/>
            <a:ext cx="0" cy="19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1" name="Line 171"/>
          <xdr:cNvSpPr>
            <a:spLocks noChangeShapeType="1"/>
          </xdr:cNvSpPr>
        </xdr:nvSpPr>
        <xdr:spPr bwMode="auto">
          <a:xfrm>
            <a:off x="12200" y="5580"/>
            <a:ext cx="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2" name="Line 172"/>
          <xdr:cNvSpPr>
            <a:spLocks noChangeShapeType="1"/>
          </xdr:cNvSpPr>
        </xdr:nvSpPr>
        <xdr:spPr bwMode="auto">
          <a:xfrm>
            <a:off x="12700" y="5580"/>
            <a:ext cx="0" cy="162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3" name="Line 173"/>
          <xdr:cNvSpPr>
            <a:spLocks noChangeShapeType="1"/>
          </xdr:cNvSpPr>
        </xdr:nvSpPr>
        <xdr:spPr bwMode="auto">
          <a:xfrm>
            <a:off x="9700" y="8280"/>
            <a:ext cx="2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4" name="Line 174"/>
          <xdr:cNvSpPr>
            <a:spLocks noChangeShapeType="1"/>
          </xdr:cNvSpPr>
        </xdr:nvSpPr>
        <xdr:spPr bwMode="auto">
          <a:xfrm>
            <a:off x="9700" y="8280"/>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5" name="Line 175"/>
          <xdr:cNvSpPr>
            <a:spLocks noChangeShapeType="1"/>
          </xdr:cNvSpPr>
        </xdr:nvSpPr>
        <xdr:spPr bwMode="auto">
          <a:xfrm>
            <a:off x="10700" y="8280"/>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6" name="Line 176"/>
          <xdr:cNvSpPr>
            <a:spLocks noChangeShapeType="1"/>
          </xdr:cNvSpPr>
        </xdr:nvSpPr>
        <xdr:spPr bwMode="auto">
          <a:xfrm>
            <a:off x="11700" y="8280"/>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01" name="Text Box 177"/>
          <xdr:cNvSpPr txBox="1">
            <a:spLocks noChangeArrowheads="1"/>
          </xdr:cNvSpPr>
        </xdr:nvSpPr>
        <xdr:spPr bwMode="auto">
          <a:xfrm>
            <a:off x="12301" y="7120"/>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Ruth Kohler</a:t>
            </a:r>
          </a:p>
          <a:p>
            <a:pPr algn="l" rtl="0">
              <a:defRPr sz="1000"/>
            </a:pPr>
            <a:endParaRPr lang="en-US" sz="900" b="0" i="0" strike="noStrike">
              <a:solidFill>
                <a:srgbClr val="000000"/>
              </a:solidFill>
              <a:latin typeface="Helvetica"/>
            </a:endParaRPr>
          </a:p>
        </xdr:txBody>
      </xdr:sp>
      <xdr:sp macro="" textlink="">
        <xdr:nvSpPr>
          <xdr:cNvPr id="1202" name="Text Box 178"/>
          <xdr:cNvSpPr txBox="1">
            <a:spLocks noChangeArrowheads="1"/>
          </xdr:cNvSpPr>
        </xdr:nvSpPr>
        <xdr:spPr bwMode="auto">
          <a:xfrm>
            <a:off x="13305" y="7120"/>
            <a:ext cx="1095"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Frederic Kohler</a:t>
            </a:r>
          </a:p>
          <a:p>
            <a:pPr algn="l" rtl="0">
              <a:defRPr sz="1000"/>
            </a:pPr>
            <a:endParaRPr lang="en-US" sz="900" b="0" i="0" strike="noStrike">
              <a:solidFill>
                <a:srgbClr val="000000"/>
              </a:solidFill>
              <a:latin typeface="Helvetica"/>
            </a:endParaRPr>
          </a:p>
        </xdr:txBody>
      </xdr:sp>
      <xdr:sp macro="" textlink="">
        <xdr:nvSpPr>
          <xdr:cNvPr id="1203" name="Text Box 179"/>
          <xdr:cNvSpPr txBox="1">
            <a:spLocks noChangeArrowheads="1"/>
          </xdr:cNvSpPr>
        </xdr:nvSpPr>
        <xdr:spPr bwMode="auto">
          <a:xfrm>
            <a:off x="9302" y="7120"/>
            <a:ext cx="12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Herbert Kohler, Jr.</a:t>
            </a:r>
          </a:p>
          <a:p>
            <a:pPr algn="l" rtl="0">
              <a:defRPr sz="1000"/>
            </a:pPr>
            <a:endParaRPr lang="en-US" sz="900" b="0" i="0" strike="noStrike">
              <a:solidFill>
                <a:srgbClr val="000000"/>
              </a:solidFill>
              <a:latin typeface="Helvetica"/>
            </a:endParaRPr>
          </a:p>
        </xdr:txBody>
      </xdr:sp>
      <xdr:sp macro="" textlink="">
        <xdr:nvSpPr>
          <xdr:cNvPr id="1204" name="Text Box 180"/>
          <xdr:cNvSpPr txBox="1">
            <a:spLocks noChangeArrowheads="1"/>
          </xdr:cNvSpPr>
        </xdr:nvSpPr>
        <xdr:spPr bwMode="auto">
          <a:xfrm>
            <a:off x="7893" y="7120"/>
            <a:ext cx="915"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Natalie Black</a:t>
            </a:r>
          </a:p>
          <a:p>
            <a:pPr algn="l" rtl="0">
              <a:defRPr sz="1000"/>
            </a:pPr>
            <a:endParaRPr lang="en-US" sz="900" b="0" i="0" strike="noStrike">
              <a:solidFill>
                <a:srgbClr val="000000"/>
              </a:solidFill>
              <a:latin typeface="Helvetica"/>
            </a:endParaRPr>
          </a:p>
        </xdr:txBody>
      </xdr:sp>
      <xdr:sp macro="" textlink="">
        <xdr:nvSpPr>
          <xdr:cNvPr id="1205" name="Text Box 181"/>
          <xdr:cNvSpPr txBox="1">
            <a:spLocks noChangeArrowheads="1"/>
          </xdr:cNvSpPr>
        </xdr:nvSpPr>
        <xdr:spPr bwMode="auto">
          <a:xfrm>
            <a:off x="10996" y="7120"/>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Linda Karger</a:t>
            </a:r>
          </a:p>
          <a:p>
            <a:pPr algn="l" rtl="0">
              <a:defRPr sz="1000"/>
            </a:pPr>
            <a:endParaRPr lang="en-US" sz="900" b="0" i="0" strike="noStrike">
              <a:solidFill>
                <a:srgbClr val="000000"/>
              </a:solidFill>
              <a:latin typeface="Helvetica"/>
            </a:endParaRPr>
          </a:p>
        </xdr:txBody>
      </xdr:sp>
      <xdr:sp macro="" textlink="">
        <xdr:nvSpPr>
          <xdr:cNvPr id="12522" name="Line 182"/>
          <xdr:cNvSpPr>
            <a:spLocks noChangeShapeType="1"/>
          </xdr:cNvSpPr>
        </xdr:nvSpPr>
        <xdr:spPr bwMode="auto">
          <a:xfrm>
            <a:off x="9600" y="6759"/>
            <a:ext cx="4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23" name="Line 183"/>
          <xdr:cNvSpPr>
            <a:spLocks noChangeShapeType="1"/>
          </xdr:cNvSpPr>
        </xdr:nvSpPr>
        <xdr:spPr bwMode="auto">
          <a:xfrm>
            <a:off x="9600" y="67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24" name="Line 184"/>
          <xdr:cNvSpPr>
            <a:spLocks noChangeShapeType="1"/>
          </xdr:cNvSpPr>
        </xdr:nvSpPr>
        <xdr:spPr bwMode="auto">
          <a:xfrm>
            <a:off x="13700" y="67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09" name="Text Box 185"/>
          <xdr:cNvSpPr txBox="1">
            <a:spLocks noChangeArrowheads="1"/>
          </xdr:cNvSpPr>
        </xdr:nvSpPr>
        <xdr:spPr bwMode="auto">
          <a:xfrm>
            <a:off x="10606" y="7016"/>
            <a:ext cx="300" cy="24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(1)</a:t>
            </a:r>
          </a:p>
          <a:p>
            <a:pPr algn="l" rtl="0">
              <a:defRPr sz="1000"/>
            </a:pPr>
            <a:endParaRPr lang="en-US" sz="900" b="0" i="0" strike="noStrike">
              <a:solidFill>
                <a:srgbClr val="000000"/>
              </a:solidFill>
              <a:latin typeface="Helvetica"/>
            </a:endParaRPr>
          </a:p>
        </xdr:txBody>
      </xdr:sp>
      <xdr:sp macro="" textlink="">
        <xdr:nvSpPr>
          <xdr:cNvPr id="1210" name="Text Box 186"/>
          <xdr:cNvSpPr txBox="1">
            <a:spLocks noChangeArrowheads="1"/>
          </xdr:cNvSpPr>
        </xdr:nvSpPr>
        <xdr:spPr bwMode="auto">
          <a:xfrm>
            <a:off x="8897" y="7016"/>
            <a:ext cx="270" cy="30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(2)</a:t>
            </a:r>
          </a:p>
          <a:p>
            <a:pPr algn="l" rtl="0">
              <a:defRPr sz="1000"/>
            </a:pPr>
            <a:endParaRPr lang="en-US" sz="900" b="0" i="0" strike="noStrike">
              <a:solidFill>
                <a:srgbClr val="000000"/>
              </a:solidFill>
              <a:latin typeface="Helvetica"/>
            </a:endParaRPr>
          </a:p>
        </xdr:txBody>
      </xdr:sp>
      <xdr:sp macro="" textlink="">
        <xdr:nvSpPr>
          <xdr:cNvPr id="1211" name="Text Box 187"/>
          <xdr:cNvSpPr txBox="1">
            <a:spLocks noChangeArrowheads="1"/>
          </xdr:cNvSpPr>
        </xdr:nvSpPr>
        <xdr:spPr bwMode="auto">
          <a:xfrm>
            <a:off x="6798" y="2880"/>
            <a:ext cx="300" cy="24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(1)</a:t>
            </a:r>
          </a:p>
          <a:p>
            <a:pPr algn="l" rtl="0">
              <a:defRPr sz="1000"/>
            </a:pPr>
            <a:endParaRPr lang="en-US" sz="900" b="0" i="0" strike="noStrike">
              <a:solidFill>
                <a:srgbClr val="000000"/>
              </a:solidFill>
              <a:latin typeface="Helvetica"/>
            </a:endParaRPr>
          </a:p>
        </xdr:txBody>
      </xdr:sp>
      <xdr:sp macro="" textlink="">
        <xdr:nvSpPr>
          <xdr:cNvPr id="1212" name="Text Box 188"/>
          <xdr:cNvSpPr txBox="1">
            <a:spLocks noChangeArrowheads="1"/>
          </xdr:cNvSpPr>
        </xdr:nvSpPr>
        <xdr:spPr bwMode="auto">
          <a:xfrm>
            <a:off x="11401" y="2880"/>
            <a:ext cx="255" cy="30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(2)</a:t>
            </a:r>
          </a:p>
          <a:p>
            <a:pPr algn="l" rtl="0">
              <a:defRPr sz="1000"/>
            </a:pPr>
            <a:endParaRPr lang="en-US" sz="900" b="0" i="0" strike="noStrike">
              <a:solidFill>
                <a:srgbClr val="000000"/>
              </a:solidFill>
              <a:latin typeface="Helvetica"/>
            </a:endParaRPr>
          </a:p>
        </xdr:txBody>
      </xdr:sp>
      <xdr:sp macro="" textlink="">
        <xdr:nvSpPr>
          <xdr:cNvPr id="12529" name="Line 189"/>
          <xdr:cNvSpPr>
            <a:spLocks noChangeShapeType="1"/>
          </xdr:cNvSpPr>
        </xdr:nvSpPr>
        <xdr:spPr bwMode="auto">
          <a:xfrm>
            <a:off x="2400" y="4059"/>
            <a:ext cx="7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0" name="Line 190"/>
          <xdr:cNvSpPr>
            <a:spLocks noChangeShapeType="1"/>
          </xdr:cNvSpPr>
        </xdr:nvSpPr>
        <xdr:spPr bwMode="auto">
          <a:xfrm>
            <a:off x="24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1" name="Line 191"/>
          <xdr:cNvSpPr>
            <a:spLocks noChangeShapeType="1"/>
          </xdr:cNvSpPr>
        </xdr:nvSpPr>
        <xdr:spPr bwMode="auto">
          <a:xfrm flipV="1">
            <a:off x="3500" y="4066"/>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2" name="Line 192"/>
          <xdr:cNvSpPr>
            <a:spLocks noChangeShapeType="1"/>
          </xdr:cNvSpPr>
        </xdr:nvSpPr>
        <xdr:spPr bwMode="auto">
          <a:xfrm flipV="1">
            <a:off x="46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3" name="Line 193"/>
          <xdr:cNvSpPr>
            <a:spLocks noChangeShapeType="1"/>
          </xdr:cNvSpPr>
        </xdr:nvSpPr>
        <xdr:spPr bwMode="auto">
          <a:xfrm flipV="1">
            <a:off x="75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4" name="Line 194"/>
          <xdr:cNvSpPr>
            <a:spLocks noChangeShapeType="1"/>
          </xdr:cNvSpPr>
        </xdr:nvSpPr>
        <xdr:spPr bwMode="auto">
          <a:xfrm flipV="1">
            <a:off x="85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5" name="Line 195"/>
          <xdr:cNvSpPr>
            <a:spLocks noChangeShapeType="1"/>
          </xdr:cNvSpPr>
        </xdr:nvSpPr>
        <xdr:spPr bwMode="auto">
          <a:xfrm flipV="1">
            <a:off x="95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6" name="Line 196"/>
          <xdr:cNvSpPr>
            <a:spLocks noChangeShapeType="1"/>
          </xdr:cNvSpPr>
        </xdr:nvSpPr>
        <xdr:spPr bwMode="auto">
          <a:xfrm>
            <a:off x="5100" y="4779"/>
            <a:ext cx="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21" name="Text Box 197"/>
          <xdr:cNvSpPr txBox="1">
            <a:spLocks noChangeArrowheads="1"/>
          </xdr:cNvSpPr>
        </xdr:nvSpPr>
        <xdr:spPr bwMode="auto">
          <a:xfrm>
            <a:off x="4894" y="6057"/>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Walter Kohler</a:t>
            </a:r>
          </a:p>
          <a:p>
            <a:pPr algn="l" rtl="0">
              <a:defRPr sz="1000"/>
            </a:pPr>
            <a:endParaRPr lang="en-US" sz="900" b="0" i="0" strike="noStrike">
              <a:solidFill>
                <a:srgbClr val="000000"/>
              </a:solidFill>
              <a:latin typeface="Helvetica"/>
            </a:endParaRPr>
          </a:p>
        </xdr:txBody>
      </xdr:sp>
      <xdr:sp macro="" textlink="">
        <xdr:nvSpPr>
          <xdr:cNvPr id="1222" name="Text Box 198"/>
          <xdr:cNvSpPr txBox="1">
            <a:spLocks noChangeArrowheads="1"/>
          </xdr:cNvSpPr>
        </xdr:nvSpPr>
        <xdr:spPr bwMode="auto">
          <a:xfrm>
            <a:off x="3604" y="6057"/>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Julilly House</a:t>
            </a:r>
          </a:p>
          <a:p>
            <a:pPr algn="l" rtl="0">
              <a:defRPr sz="1000"/>
            </a:pPr>
            <a:endParaRPr lang="en-US" sz="900" b="0" i="0" strike="noStrike">
              <a:solidFill>
                <a:srgbClr val="000000"/>
              </a:solidFill>
              <a:latin typeface="Helvetica"/>
            </a:endParaRPr>
          </a:p>
        </xdr:txBody>
      </xdr:sp>
      <xdr:sp macro="" textlink="">
        <xdr:nvSpPr>
          <xdr:cNvPr id="1223" name="Text Box 199"/>
          <xdr:cNvSpPr txBox="1">
            <a:spLocks noChangeArrowheads="1"/>
          </xdr:cNvSpPr>
        </xdr:nvSpPr>
        <xdr:spPr bwMode="auto">
          <a:xfrm>
            <a:off x="1700" y="6057"/>
            <a:ext cx="1499"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John Michael Kohler</a:t>
            </a:r>
          </a:p>
          <a:p>
            <a:pPr algn="l" rtl="0">
              <a:defRPr sz="1000"/>
            </a:pPr>
            <a:endParaRPr lang="en-US" sz="900" b="0" i="0" strike="noStrike">
              <a:solidFill>
                <a:srgbClr val="000000"/>
              </a:solidFill>
              <a:latin typeface="Helvetica"/>
            </a:endParaRPr>
          </a:p>
        </xdr:txBody>
      </xdr:sp>
      <xdr:sp macro="" textlink="">
        <xdr:nvSpPr>
          <xdr:cNvPr id="1224" name="Text Box 200"/>
          <xdr:cNvSpPr txBox="1">
            <a:spLocks noChangeArrowheads="1"/>
          </xdr:cNvSpPr>
        </xdr:nvSpPr>
        <xdr:spPr bwMode="auto">
          <a:xfrm>
            <a:off x="5898" y="6057"/>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Carl Kohler</a:t>
            </a:r>
          </a:p>
          <a:p>
            <a:pPr algn="l" rtl="0">
              <a:defRPr sz="1000"/>
            </a:pPr>
            <a:endParaRPr lang="en-US" sz="900" b="0" i="0" strike="noStrike">
              <a:solidFill>
                <a:srgbClr val="000000"/>
              </a:solidFill>
              <a:latin typeface="Helvetica"/>
            </a:endParaRPr>
          </a:p>
        </xdr:txBody>
      </xdr:sp>
      <xdr:sp macro="" textlink="">
        <xdr:nvSpPr>
          <xdr:cNvPr id="1225" name="Text Box 201"/>
          <xdr:cNvSpPr txBox="1">
            <a:spLocks noChangeArrowheads="1"/>
          </xdr:cNvSpPr>
        </xdr:nvSpPr>
        <xdr:spPr bwMode="auto">
          <a:xfrm>
            <a:off x="6903" y="6057"/>
            <a:ext cx="99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Robert Kohler</a:t>
            </a:r>
          </a:p>
          <a:p>
            <a:pPr algn="l" rtl="0">
              <a:defRPr sz="1000"/>
            </a:pPr>
            <a:endParaRPr lang="en-US" sz="900" b="0" i="0" strike="noStrike">
              <a:solidFill>
                <a:srgbClr val="000000"/>
              </a:solidFill>
              <a:latin typeface="Helvetica"/>
            </a:endParaRPr>
          </a:p>
        </xdr:txBody>
      </xdr:sp>
      <xdr:sp macro="" textlink="">
        <xdr:nvSpPr>
          <xdr:cNvPr id="12542" name="Line 202"/>
          <xdr:cNvSpPr>
            <a:spLocks noChangeShapeType="1"/>
          </xdr:cNvSpPr>
        </xdr:nvSpPr>
        <xdr:spPr bwMode="auto">
          <a:xfrm>
            <a:off x="24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3" name="Line 203"/>
          <xdr:cNvSpPr>
            <a:spLocks noChangeShapeType="1"/>
          </xdr:cNvSpPr>
        </xdr:nvSpPr>
        <xdr:spPr bwMode="auto">
          <a:xfrm>
            <a:off x="63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4" name="Line 204"/>
          <xdr:cNvSpPr>
            <a:spLocks noChangeShapeType="1"/>
          </xdr:cNvSpPr>
        </xdr:nvSpPr>
        <xdr:spPr bwMode="auto">
          <a:xfrm>
            <a:off x="73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5" name="Line 205"/>
          <xdr:cNvSpPr>
            <a:spLocks noChangeShapeType="1"/>
          </xdr:cNvSpPr>
        </xdr:nvSpPr>
        <xdr:spPr bwMode="auto">
          <a:xfrm>
            <a:off x="53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6" name="Line 206"/>
          <xdr:cNvSpPr>
            <a:spLocks noChangeShapeType="1"/>
          </xdr:cNvSpPr>
        </xdr:nvSpPr>
        <xdr:spPr bwMode="auto">
          <a:xfrm>
            <a:off x="2400" y="5679"/>
            <a:ext cx="4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7" name="Line 207"/>
          <xdr:cNvSpPr>
            <a:spLocks noChangeShapeType="1"/>
          </xdr:cNvSpPr>
        </xdr:nvSpPr>
        <xdr:spPr bwMode="auto">
          <a:xfrm>
            <a:off x="5300" y="4779"/>
            <a:ext cx="0" cy="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8" name="Line 208"/>
          <xdr:cNvSpPr>
            <a:spLocks noChangeShapeType="1"/>
          </xdr:cNvSpPr>
        </xdr:nvSpPr>
        <xdr:spPr bwMode="auto">
          <a:xfrm>
            <a:off x="3200" y="6399"/>
            <a:ext cx="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33" name="Text Box 209"/>
          <xdr:cNvSpPr txBox="1">
            <a:spLocks noChangeArrowheads="1"/>
          </xdr:cNvSpPr>
        </xdr:nvSpPr>
        <xdr:spPr bwMode="auto">
          <a:xfrm>
            <a:off x="4594" y="8019"/>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Julilly Kohler</a:t>
            </a:r>
          </a:p>
          <a:p>
            <a:pPr algn="l" rtl="0">
              <a:defRPr sz="1000"/>
            </a:pPr>
            <a:endParaRPr lang="en-US" sz="900" b="0" i="0" strike="noStrike">
              <a:solidFill>
                <a:srgbClr val="000000"/>
              </a:solidFill>
              <a:latin typeface="Helvetica"/>
            </a:endParaRPr>
          </a:p>
        </xdr:txBody>
      </xdr:sp>
      <xdr:sp macro="" textlink="">
        <xdr:nvSpPr>
          <xdr:cNvPr id="1234" name="Text Box 210"/>
          <xdr:cNvSpPr txBox="1">
            <a:spLocks noChangeArrowheads="1"/>
          </xdr:cNvSpPr>
        </xdr:nvSpPr>
        <xdr:spPr bwMode="auto">
          <a:xfrm>
            <a:off x="1805" y="8019"/>
            <a:ext cx="1499"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John Michael Kohler IV</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235" name="Text Box 211"/>
          <xdr:cNvSpPr txBox="1">
            <a:spLocks noChangeArrowheads="1"/>
          </xdr:cNvSpPr>
        </xdr:nvSpPr>
        <xdr:spPr bwMode="auto">
          <a:xfrm>
            <a:off x="3499" y="8019"/>
            <a:ext cx="1005"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William Kohler</a:t>
            </a:r>
          </a:p>
          <a:p>
            <a:pPr algn="l" rtl="0">
              <a:defRPr sz="1000"/>
            </a:pPr>
            <a:endParaRPr lang="en-US" sz="900" b="0" i="0" strike="noStrike">
              <a:solidFill>
                <a:srgbClr val="000000"/>
              </a:solidFill>
              <a:latin typeface="Helvetica"/>
            </a:endParaRPr>
          </a:p>
        </xdr:txBody>
      </xdr:sp>
      <xdr:sp macro="" textlink="">
        <xdr:nvSpPr>
          <xdr:cNvPr id="1236" name="Text Box 212"/>
          <xdr:cNvSpPr txBox="1">
            <a:spLocks noChangeArrowheads="1"/>
          </xdr:cNvSpPr>
        </xdr:nvSpPr>
        <xdr:spPr bwMode="auto">
          <a:xfrm>
            <a:off x="5598" y="8019"/>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Marie Kohler</a:t>
            </a:r>
          </a:p>
          <a:p>
            <a:pPr algn="l" rtl="0">
              <a:defRPr sz="1000"/>
            </a:pPr>
            <a:endParaRPr lang="en-US" sz="900" b="0" i="0" strike="noStrike">
              <a:solidFill>
                <a:srgbClr val="000000"/>
              </a:solidFill>
              <a:latin typeface="Helvetica"/>
            </a:endParaRPr>
          </a:p>
        </xdr:txBody>
      </xdr:sp>
      <xdr:sp macro="" textlink="">
        <xdr:nvSpPr>
          <xdr:cNvPr id="12553" name="Line 213"/>
          <xdr:cNvSpPr>
            <a:spLocks noChangeShapeType="1"/>
          </xdr:cNvSpPr>
        </xdr:nvSpPr>
        <xdr:spPr bwMode="auto">
          <a:xfrm flipV="1">
            <a:off x="4000" y="76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4" name="Line 214"/>
          <xdr:cNvSpPr>
            <a:spLocks noChangeShapeType="1"/>
          </xdr:cNvSpPr>
        </xdr:nvSpPr>
        <xdr:spPr bwMode="auto">
          <a:xfrm flipV="1">
            <a:off x="5000" y="76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5" name="Line 215"/>
          <xdr:cNvSpPr>
            <a:spLocks noChangeShapeType="1"/>
          </xdr:cNvSpPr>
        </xdr:nvSpPr>
        <xdr:spPr bwMode="auto">
          <a:xfrm flipV="1">
            <a:off x="6000" y="76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6" name="Line 216"/>
          <xdr:cNvSpPr>
            <a:spLocks noChangeShapeType="1"/>
          </xdr:cNvSpPr>
        </xdr:nvSpPr>
        <xdr:spPr bwMode="auto">
          <a:xfrm>
            <a:off x="2500" y="7659"/>
            <a:ext cx="3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7" name="Line 217"/>
          <xdr:cNvSpPr>
            <a:spLocks noChangeShapeType="1"/>
          </xdr:cNvSpPr>
        </xdr:nvSpPr>
        <xdr:spPr bwMode="auto">
          <a:xfrm>
            <a:off x="2500" y="7666"/>
            <a:ext cx="0" cy="35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8" name="Line 218"/>
          <xdr:cNvSpPr>
            <a:spLocks noChangeShapeType="1"/>
          </xdr:cNvSpPr>
        </xdr:nvSpPr>
        <xdr:spPr bwMode="auto">
          <a:xfrm>
            <a:off x="3400" y="6399"/>
            <a:ext cx="0" cy="12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9" name="Line 219"/>
          <xdr:cNvSpPr>
            <a:spLocks noChangeShapeType="1"/>
          </xdr:cNvSpPr>
        </xdr:nvSpPr>
        <xdr:spPr bwMode="auto">
          <a:xfrm flipV="1">
            <a:off x="10700" y="7380"/>
            <a:ext cx="0" cy="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60" name="Line 220"/>
          <xdr:cNvSpPr>
            <a:spLocks noChangeShapeType="1"/>
          </xdr:cNvSpPr>
        </xdr:nvSpPr>
        <xdr:spPr bwMode="auto">
          <a:xfrm>
            <a:off x="8800" y="7380"/>
            <a:ext cx="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61" name="Line 221"/>
          <xdr:cNvSpPr>
            <a:spLocks noChangeShapeType="1"/>
          </xdr:cNvSpPr>
        </xdr:nvSpPr>
        <xdr:spPr bwMode="auto">
          <a:xfrm>
            <a:off x="10500" y="7380"/>
            <a:ext cx="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46" name="Text Box 222"/>
          <xdr:cNvSpPr txBox="1">
            <a:spLocks noChangeArrowheads="1"/>
          </xdr:cNvSpPr>
        </xdr:nvSpPr>
        <xdr:spPr bwMode="auto">
          <a:xfrm>
            <a:off x="11296" y="8634"/>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David Kohler</a:t>
            </a:r>
          </a:p>
          <a:p>
            <a:pPr algn="l" rtl="0">
              <a:defRPr sz="1000"/>
            </a:pPr>
            <a:endParaRPr lang="en-US" sz="900" b="0" i="0" strike="noStrike">
              <a:solidFill>
                <a:srgbClr val="000000"/>
              </a:solidFill>
              <a:latin typeface="Helvetica"/>
            </a:endParaRPr>
          </a:p>
        </xdr:txBody>
      </xdr:sp>
      <xdr:sp macro="" textlink="">
        <xdr:nvSpPr>
          <xdr:cNvPr id="1247" name="Text Box 223"/>
          <xdr:cNvSpPr txBox="1">
            <a:spLocks noChangeArrowheads="1"/>
          </xdr:cNvSpPr>
        </xdr:nvSpPr>
        <xdr:spPr bwMode="auto">
          <a:xfrm>
            <a:off x="10307" y="8634"/>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Rachel Kohler</a:t>
            </a:r>
          </a:p>
          <a:p>
            <a:pPr algn="l" rtl="0">
              <a:defRPr sz="1000"/>
            </a:pPr>
            <a:endParaRPr lang="en-US" sz="900" b="0" i="0" strike="noStrike">
              <a:solidFill>
                <a:srgbClr val="000000"/>
              </a:solidFill>
              <a:latin typeface="Helvetica"/>
            </a:endParaRPr>
          </a:p>
        </xdr:txBody>
      </xdr:sp>
      <xdr:sp macro="" textlink="">
        <xdr:nvSpPr>
          <xdr:cNvPr id="1248" name="Text Box 224"/>
          <xdr:cNvSpPr txBox="1">
            <a:spLocks noChangeArrowheads="1"/>
          </xdr:cNvSpPr>
        </xdr:nvSpPr>
        <xdr:spPr bwMode="auto">
          <a:xfrm>
            <a:off x="9302" y="8634"/>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Laura Kohler</a:t>
            </a:r>
          </a:p>
          <a:p>
            <a:pPr algn="l" rtl="0">
              <a:defRPr sz="1000"/>
            </a:pPr>
            <a:endParaRPr lang="en-US" sz="900" b="0" i="0" strike="noStrike">
              <a:solidFill>
                <a:srgbClr val="000000"/>
              </a:solidFill>
              <a:latin typeface="Helvetica"/>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592666</xdr:colOff>
      <xdr:row>4</xdr:row>
      <xdr:rowOff>188383</xdr:rowOff>
    </xdr:from>
    <xdr:to>
      <xdr:col>7</xdr:col>
      <xdr:colOff>440264</xdr:colOff>
      <xdr:row>23</xdr:row>
      <xdr:rowOff>140758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584203</xdr:colOff>
      <xdr:row>4</xdr:row>
      <xdr:rowOff>179917</xdr:rowOff>
    </xdr:from>
    <xdr:to>
      <xdr:col>14</xdr:col>
      <xdr:colOff>476251</xdr:colOff>
      <xdr:row>23</xdr:row>
      <xdr:rowOff>63500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264583</xdr:colOff>
      <xdr:row>51</xdr:row>
      <xdr:rowOff>186267</xdr:rowOff>
    </xdr:from>
    <xdr:to>
      <xdr:col>12</xdr:col>
      <xdr:colOff>719667</xdr:colOff>
      <xdr:row>66</xdr:row>
      <xdr:rowOff>165100</xdr:rowOff>
    </xdr:to>
    <xdr:graphicFrame macro="">
      <xdr:nvGraphicFramePr>
        <xdr:cNvPr id="4" name="Diagram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12</xdr:col>
      <xdr:colOff>353484</xdr:colOff>
      <xdr:row>51</xdr:row>
      <xdr:rowOff>188384</xdr:rowOff>
    </xdr:from>
    <xdr:to>
      <xdr:col>14</xdr:col>
      <xdr:colOff>565151</xdr:colOff>
      <xdr:row>66</xdr:row>
      <xdr:rowOff>148167</xdr:rowOff>
    </xdr:to>
    <xdr:graphicFrame macro="">
      <xdr:nvGraphicFramePr>
        <xdr:cNvPr id="5" name="Diagram 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8</xdr:col>
      <xdr:colOff>12668</xdr:colOff>
      <xdr:row>28</xdr:row>
      <xdr:rowOff>8412</xdr:rowOff>
    </xdr:from>
    <xdr:ext cx="2501932" cy="429738"/>
    <mc:AlternateContent xmlns:mc="http://schemas.openxmlformats.org/markup-compatibility/2006" xmlns:a14="http://schemas.microsoft.com/office/drawing/2010/main">
      <mc:Choice Requires="a14">
        <xdr:sp macro="" textlink="">
          <xdr:nvSpPr>
            <xdr:cNvPr id="2" name="TextBox 1"/>
            <xdr:cNvSpPr txBox="1"/>
          </xdr:nvSpPr>
          <xdr:spPr>
            <a:xfrm>
              <a:off x="8032718" y="4761387"/>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oMath>
              </a14:m>
              <a:r>
                <a:rPr lang="en-GB" sz="1100" b="0" baseline="0">
                  <a:solidFill>
                    <a:srgbClr val="0000FF"/>
                  </a:solidFill>
                </a:rPr>
                <a:t> </a:t>
              </a:r>
              <a14:m>
                <m:oMath xmlns:m="http://schemas.openxmlformats.org/officeDocument/2006/math">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mn-ea"/>
                              <a:cs typeface="+mn-cs"/>
                            </a:rPr>
                            <m:t>)</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latin typeface="Cambria Math"/>
                    </a:rPr>
                    <m:t> </m:t>
                  </m:r>
                  <m:sSub>
                    <m:sSubPr>
                      <m:ctrlPr>
                        <a:rPr lang="en-GB" sz="1100" b="0" i="1">
                          <a:solidFill>
                            <a:srgbClr val="0000FF"/>
                          </a:solidFill>
                          <a:latin typeface="Cambria Math"/>
                          <a:ea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ea typeface="Cambria Math"/>
                        </a:rPr>
                        <m:t>𝐷</m:t>
                      </m:r>
                    </m:sub>
                  </m:sSub>
                </m:oMath>
              </a14:m>
              <a:r>
                <a:rPr lang="en-GB" sz="1100">
                  <a:solidFill>
                    <a:srgbClr val="0000FF"/>
                  </a:solidFill>
                </a:rPr>
                <a:t> + </a:t>
              </a:r>
              <a14:m>
                <m:oMath xmlns:m="http://schemas.openxmlformats.org/officeDocument/2006/math">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𝐸</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𝐸</m:t>
                      </m:r>
                    </m:sub>
                  </m:sSub>
                </m:oMath>
              </a14:m>
              <a:endParaRPr lang="en-GB">
                <a:solidFill>
                  <a:srgbClr val="0000FF"/>
                </a:solidFill>
                <a:effectLst/>
              </a:endParaRPr>
            </a:p>
            <a:p>
              <a:endParaRPr lang="en-GB" sz="1100"/>
            </a:p>
          </xdr:txBody>
        </xdr:sp>
      </mc:Choice>
      <mc:Fallback xmlns="">
        <xdr:sp macro="" textlink="">
          <xdr:nvSpPr>
            <xdr:cNvPr id="2" name="TextBox 1"/>
            <xdr:cNvSpPr txBox="1"/>
          </xdr:nvSpPr>
          <xdr:spPr>
            <a:xfrm>
              <a:off x="8032718" y="4761387"/>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GB" sz="1100" b="0" i="0">
                  <a:solidFill>
                    <a:srgbClr val="0000FF"/>
                  </a:solidFill>
                  <a:effectLst/>
                  <a:latin typeface="Cambria Math"/>
                  <a:ea typeface="+mn-ea"/>
                  <a:cs typeface="+mn-cs"/>
                </a:rPr>
                <a:t>𝛽_𝑈</a:t>
              </a:r>
              <a:r>
                <a:rPr lang="en-GB" sz="1100" b="0" baseline="0">
                  <a:solidFill>
                    <a:srgbClr val="0000FF"/>
                  </a:solidFill>
                </a:rPr>
                <a:t> </a:t>
              </a:r>
              <a:r>
                <a:rPr lang="en-GB" sz="1100" b="0" i="0">
                  <a:solidFill>
                    <a:srgbClr val="0000FF"/>
                  </a:solidFill>
                  <a:latin typeface="Cambria Math"/>
                </a:rPr>
                <a:t>= (</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latin typeface="Cambria Math"/>
                </a:rPr>
                <a:t> </a:t>
              </a:r>
              <a:r>
                <a:rPr lang="en-GB" sz="1100" b="0" i="0">
                  <a:solidFill>
                    <a:srgbClr val="0000FF"/>
                  </a:solidFill>
                  <a:latin typeface="Cambria Math"/>
                  <a:ea typeface="Cambria Math"/>
                </a:rPr>
                <a:t>𝛽_𝐷</a:t>
              </a:r>
              <a:r>
                <a:rPr lang="en-GB" sz="1100">
                  <a:solidFill>
                    <a:srgbClr val="0000FF"/>
                  </a:solidFill>
                </a:rPr>
                <a:t> + </a:t>
              </a:r>
              <a:r>
                <a:rPr lang="en-GB" sz="1100" b="0" i="0">
                  <a:solidFill>
                    <a:srgbClr val="0000FF"/>
                  </a:solidFill>
                  <a:effectLst/>
                  <a:latin typeface="Cambria Math"/>
                  <a:ea typeface="+mn-ea"/>
                  <a:cs typeface="+mn-cs"/>
                </a:rPr>
                <a:t>(𝐸/(𝐷(1−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_𝐸</a:t>
              </a:r>
              <a:endParaRPr lang="en-GB">
                <a:solidFill>
                  <a:srgbClr val="0000FF"/>
                </a:solidFill>
                <a:effectLst/>
              </a:endParaRPr>
            </a:p>
            <a:p>
              <a:endParaRPr lang="en-GB" sz="1100"/>
            </a:p>
          </xdr:txBody>
        </xdr:sp>
      </mc:Fallback>
    </mc:AlternateContent>
    <xdr:clientData/>
  </xdr:oneCellAnchor>
  <xdr:oneCellAnchor>
    <xdr:from>
      <xdr:col>8</xdr:col>
      <xdr:colOff>9524</xdr:colOff>
      <xdr:row>37</xdr:row>
      <xdr:rowOff>19050</xdr:rowOff>
    </xdr:from>
    <xdr:ext cx="2409825" cy="339195"/>
    <mc:AlternateContent xmlns:mc="http://schemas.openxmlformats.org/markup-compatibility/2006" xmlns:a14="http://schemas.microsoft.com/office/drawing/2010/main">
      <mc:Choice Requires="a14">
        <xdr:sp macro="" textlink="">
          <xdr:nvSpPr>
            <xdr:cNvPr id="3" name="TextBox 2"/>
            <xdr:cNvSpPr txBox="1"/>
          </xdr:nvSpPr>
          <xdr:spPr>
            <a:xfrm>
              <a:off x="8029574" y="5419725"/>
              <a:ext cx="2409825" cy="339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𝐸</m:t>
                      </m:r>
                    </m:sub>
                  </m:sSub>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𝑈</m:t>
                      </m:r>
                    </m:sub>
                  </m:sSub>
                  <m:r>
                    <a:rPr lang="en-GB" sz="1100" b="0" i="1">
                      <a:solidFill>
                        <a:srgbClr val="0000FF"/>
                      </a:solidFill>
                      <a:effectLst/>
                      <a:latin typeface="Cambria Math"/>
                      <a:ea typeface="+mn-ea"/>
                      <a:cs typeface="+mn-cs"/>
                    </a:rPr>
                    <m:t>+ </m:t>
                  </m:r>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Cambria Math"/>
                          <a:cs typeface="+mn-cs"/>
                        </a:rPr>
                        <m:t>)</m:t>
                      </m:r>
                    </m:num>
                    <m:den>
                      <m:r>
                        <a:rPr lang="en-GB" sz="1100" b="0" i="1">
                          <a:solidFill>
                            <a:srgbClr val="0000FF"/>
                          </a:solidFill>
                          <a:effectLst/>
                          <a:latin typeface="Cambria Math"/>
                          <a:ea typeface="+mn-ea"/>
                          <a:cs typeface="+mn-cs"/>
                        </a:rPr>
                        <m:t>𝐸</m:t>
                      </m:r>
                    </m:den>
                  </m:f>
                  <m:d>
                    <m:dPr>
                      <m:ctrlPr>
                        <a:rPr lang="en-GB" sz="1100" b="0" i="1">
                          <a:solidFill>
                            <a:srgbClr val="0000FF"/>
                          </a:solidFill>
                          <a:effectLst/>
                          <a:latin typeface="Cambria Math"/>
                          <a:ea typeface="+mn-ea"/>
                          <a:cs typeface="+mn-cs"/>
                        </a:rPr>
                      </m:ctrlPr>
                    </m:dPr>
                    <m:e>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𝑈</m:t>
                          </m:r>
                        </m:sub>
                      </m:sSub>
                      <m:r>
                        <a:rPr lang="en-GB" sz="1100" b="0" i="1">
                          <a:solidFill>
                            <a:srgbClr val="0000FF"/>
                          </a:solidFill>
                          <a:effectLst/>
                          <a:latin typeface="Cambria Math"/>
                          <a:ea typeface="+mn-ea"/>
                          <a:cs typeface="+mn-cs"/>
                        </a:rPr>
                        <m:t>−</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𝐷</m:t>
                          </m:r>
                        </m:sub>
                      </m:sSub>
                    </m:e>
                  </m:d>
                </m:oMath>
              </a14:m>
              <a:r>
                <a:rPr lang="en-GB" sz="1100">
                  <a:solidFill>
                    <a:srgbClr val="0000FF"/>
                  </a:solidFill>
                </a:rPr>
                <a:t> </a:t>
              </a:r>
            </a:p>
          </xdr:txBody>
        </xdr:sp>
      </mc:Choice>
      <mc:Fallback xmlns="">
        <xdr:sp macro="" textlink="">
          <xdr:nvSpPr>
            <xdr:cNvPr id="3" name="TextBox 2"/>
            <xdr:cNvSpPr txBox="1"/>
          </xdr:nvSpPr>
          <xdr:spPr>
            <a:xfrm>
              <a:off x="8029574" y="5419725"/>
              <a:ext cx="2409825" cy="339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0" i="0">
                  <a:solidFill>
                    <a:srgbClr val="0000FF"/>
                  </a:solidFill>
                  <a:effectLst/>
                  <a:latin typeface="Cambria Math"/>
                  <a:ea typeface="+mn-ea"/>
                  <a:cs typeface="+mn-cs"/>
                </a:rPr>
                <a:t>𝛽_𝐸=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_𝑈+  (𝐷(1−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_𝑈−</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_𝐷 )</a:t>
              </a:r>
              <a:r>
                <a:rPr lang="en-GB" sz="1100">
                  <a:solidFill>
                    <a:srgbClr val="0000FF"/>
                  </a:solidFill>
                </a:rPr>
                <a:t> </a:t>
              </a:r>
            </a:p>
          </xdr:txBody>
        </xdr:sp>
      </mc:Fallback>
    </mc:AlternateContent>
    <xdr:clientData/>
  </xdr:oneCellAnchor>
  <xdr:oneCellAnchor>
    <xdr:from>
      <xdr:col>9</xdr:col>
      <xdr:colOff>12668</xdr:colOff>
      <xdr:row>12</xdr:row>
      <xdr:rowOff>8412</xdr:rowOff>
    </xdr:from>
    <xdr:ext cx="2501932" cy="429738"/>
    <mc:AlternateContent xmlns:mc="http://schemas.openxmlformats.org/markup-compatibility/2006" xmlns:a14="http://schemas.microsoft.com/office/drawing/2010/main">
      <mc:Choice Requires="a14">
        <xdr:sp macro="" textlink="">
          <xdr:nvSpPr>
            <xdr:cNvPr id="4" name="TextBox 3"/>
            <xdr:cNvSpPr txBox="1"/>
          </xdr:nvSpPr>
          <xdr:spPr>
            <a:xfrm>
              <a:off x="8032718" y="2122962"/>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oMath>
              </a14:m>
              <a:r>
                <a:rPr lang="en-GB" sz="1100" b="0" baseline="0">
                  <a:solidFill>
                    <a:srgbClr val="0000FF"/>
                  </a:solidFill>
                </a:rPr>
                <a:t> </a:t>
              </a:r>
              <a14:m>
                <m:oMath xmlns:m="http://schemas.openxmlformats.org/officeDocument/2006/math">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mn-ea"/>
                              <a:cs typeface="+mn-cs"/>
                            </a:rPr>
                            <m:t>)</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latin typeface="Cambria Math"/>
                    </a:rPr>
                    <m:t> </m:t>
                  </m:r>
                  <m:sSub>
                    <m:sSubPr>
                      <m:ctrlPr>
                        <a:rPr lang="en-GB" sz="1100" b="0" i="1">
                          <a:solidFill>
                            <a:srgbClr val="0000FF"/>
                          </a:solidFill>
                          <a:latin typeface="Cambria Math"/>
                          <a:ea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ea typeface="Cambria Math"/>
                        </a:rPr>
                        <m:t>𝐷</m:t>
                      </m:r>
                    </m:sub>
                  </m:sSub>
                </m:oMath>
              </a14:m>
              <a:r>
                <a:rPr lang="en-GB" sz="1100">
                  <a:solidFill>
                    <a:srgbClr val="0000FF"/>
                  </a:solidFill>
                </a:rPr>
                <a:t> + </a:t>
              </a:r>
              <a14:m>
                <m:oMath xmlns:m="http://schemas.openxmlformats.org/officeDocument/2006/math">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𝐸</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𝐸</m:t>
                      </m:r>
                    </m:sub>
                  </m:sSub>
                </m:oMath>
              </a14:m>
              <a:endParaRPr lang="en-GB">
                <a:solidFill>
                  <a:srgbClr val="0000FF"/>
                </a:solidFill>
                <a:effectLst/>
              </a:endParaRPr>
            </a:p>
            <a:p>
              <a:endParaRPr lang="en-GB" sz="1100"/>
            </a:p>
          </xdr:txBody>
        </xdr:sp>
      </mc:Choice>
      <mc:Fallback xmlns="">
        <xdr:sp macro="" textlink="">
          <xdr:nvSpPr>
            <xdr:cNvPr id="4" name="TextBox 3"/>
            <xdr:cNvSpPr txBox="1"/>
          </xdr:nvSpPr>
          <xdr:spPr>
            <a:xfrm>
              <a:off x="8032718" y="2122962"/>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GB" sz="1100" b="0" i="0">
                  <a:solidFill>
                    <a:srgbClr val="0000FF"/>
                  </a:solidFill>
                  <a:effectLst/>
                  <a:latin typeface="Cambria Math"/>
                  <a:ea typeface="+mn-ea"/>
                  <a:cs typeface="+mn-cs"/>
                </a:rPr>
                <a:t>𝛽_𝑈</a:t>
              </a:r>
              <a:r>
                <a:rPr lang="en-GB" sz="1100" b="0" baseline="0">
                  <a:solidFill>
                    <a:srgbClr val="0000FF"/>
                  </a:solidFill>
                </a:rPr>
                <a:t> </a:t>
              </a:r>
              <a:r>
                <a:rPr lang="en-GB" sz="1100" b="0" i="0">
                  <a:solidFill>
                    <a:srgbClr val="0000FF"/>
                  </a:solidFill>
                  <a:latin typeface="Cambria Math"/>
                </a:rPr>
                <a:t>= (</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latin typeface="Cambria Math"/>
                </a:rPr>
                <a:t> </a:t>
              </a:r>
              <a:r>
                <a:rPr lang="en-GB" sz="1100" b="0" i="0">
                  <a:solidFill>
                    <a:srgbClr val="0000FF"/>
                  </a:solidFill>
                  <a:latin typeface="Cambria Math"/>
                  <a:ea typeface="Cambria Math"/>
                </a:rPr>
                <a:t>𝛽_𝐷</a:t>
              </a:r>
              <a:r>
                <a:rPr lang="en-GB" sz="1100">
                  <a:solidFill>
                    <a:srgbClr val="0000FF"/>
                  </a:solidFill>
                </a:rPr>
                <a:t> + </a:t>
              </a:r>
              <a:r>
                <a:rPr lang="en-GB" sz="1100" b="0" i="0">
                  <a:solidFill>
                    <a:srgbClr val="0000FF"/>
                  </a:solidFill>
                  <a:effectLst/>
                  <a:latin typeface="Cambria Math"/>
                  <a:ea typeface="+mn-ea"/>
                  <a:cs typeface="+mn-cs"/>
                </a:rPr>
                <a:t>(𝐸/(𝐷(1−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_𝐸</a:t>
              </a:r>
              <a:endParaRPr lang="en-GB">
                <a:solidFill>
                  <a:srgbClr val="0000FF"/>
                </a:solidFill>
                <a:effectLst/>
              </a:endParaRPr>
            </a:p>
            <a:p>
              <a:endParaRPr lang="en-GB" sz="1100"/>
            </a:p>
          </xdr:txBody>
        </xdr:sp>
      </mc:Fallback>
    </mc:AlternateContent>
    <xdr:clientData/>
  </xdr:oneCellAnchor>
  <xdr:oneCellAnchor>
    <xdr:from>
      <xdr:col>8</xdr:col>
      <xdr:colOff>0</xdr:colOff>
      <xdr:row>33</xdr:row>
      <xdr:rowOff>0</xdr:rowOff>
    </xdr:from>
    <xdr:ext cx="2686050" cy="429738"/>
    <mc:AlternateContent xmlns:mc="http://schemas.openxmlformats.org/markup-compatibility/2006" xmlns:a14="http://schemas.microsoft.com/office/drawing/2010/main">
      <mc:Choice Requires="a14">
        <xdr:sp macro="" textlink="">
          <xdr:nvSpPr>
            <xdr:cNvPr id="5" name="TextBox 4"/>
            <xdr:cNvSpPr txBox="1"/>
          </xdr:nvSpPr>
          <xdr:spPr>
            <a:xfrm>
              <a:off x="11068050" y="4752975"/>
              <a:ext cx="2686050"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oMath>
              </a14:m>
              <a:r>
                <a:rPr lang="en-GB" sz="1100" b="0" baseline="0">
                  <a:solidFill>
                    <a:srgbClr val="0000FF"/>
                  </a:solidFill>
                </a:rPr>
                <a:t> </a:t>
              </a:r>
              <a14:m>
                <m:oMath xmlns:m="http://schemas.openxmlformats.org/officeDocument/2006/math">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effectLst/>
                              <a:latin typeface="Cambria Math"/>
                              <a:ea typeface="+mn-ea"/>
                              <a:cs typeface="+mn-cs"/>
                            </a:rPr>
                          </m:ctrlPr>
                        </m:fPr>
                        <m:num>
                          <m:f>
                            <m:fPr>
                              <m:type m:val="lin"/>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num>
                            <m:den>
                              <m:r>
                                <a:rPr lang="en-GB" sz="1100" b="0" i="1">
                                  <a:solidFill>
                                    <a:srgbClr val="0000FF"/>
                                  </a:solidFill>
                                  <a:effectLst/>
                                  <a:latin typeface="Cambria Math"/>
                                  <a:ea typeface="+mn-ea"/>
                                  <a:cs typeface="+mn-cs"/>
                                </a:rPr>
                                <m:t>𝐸</m:t>
                              </m:r>
                            </m:den>
                          </m:f>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mn-ea"/>
                              <a:cs typeface="+mn-cs"/>
                            </a:rPr>
                            <m:t>)</m:t>
                          </m:r>
                        </m:num>
                        <m:den>
                          <m:f>
                            <m:fPr>
                              <m:type m:val="lin"/>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1 + </m:t>
                              </m:r>
                              <m:r>
                                <a:rPr lang="en-GB" sz="1100" b="0" i="1">
                                  <a:solidFill>
                                    <a:srgbClr val="0000FF"/>
                                  </a:solidFill>
                                  <a:effectLst/>
                                  <a:latin typeface="Cambria Math"/>
                                  <a:ea typeface="+mn-ea"/>
                                  <a:cs typeface="+mn-cs"/>
                                </a:rPr>
                                <m:t>𝐷</m:t>
                              </m:r>
                            </m:num>
                            <m:den>
                              <m:r>
                                <a:rPr lang="en-GB" sz="1100" b="0" i="1">
                                  <a:solidFill>
                                    <a:srgbClr val="0000FF"/>
                                  </a:solidFill>
                                  <a:effectLst/>
                                  <a:latin typeface="Cambria Math"/>
                                  <a:ea typeface="+mn-ea"/>
                                  <a:cs typeface="+mn-cs"/>
                                </a:rPr>
                                <m:t>𝐸</m:t>
                              </m:r>
                            </m:den>
                          </m:f>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den>
                      </m:f>
                    </m:e>
                  </m:d>
                  <m:r>
                    <a:rPr lang="en-GB" sz="1100" b="0" i="1">
                      <a:solidFill>
                        <a:srgbClr val="0000FF"/>
                      </a:solidFill>
                      <a:latin typeface="Cambria Math"/>
                    </a:rPr>
                    <m:t> </m:t>
                  </m:r>
                  <m:sSub>
                    <m:sSubPr>
                      <m:ctrlPr>
                        <a:rPr lang="en-GB" sz="1100" b="0" i="1">
                          <a:solidFill>
                            <a:srgbClr val="0000FF"/>
                          </a:solidFill>
                          <a:latin typeface="Cambria Math"/>
                          <a:ea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ea typeface="Cambria Math"/>
                        </a:rPr>
                        <m:t>𝐷</m:t>
                      </m:r>
                    </m:sub>
                  </m:sSub>
                </m:oMath>
              </a14:m>
              <a:r>
                <a:rPr lang="en-GB" sz="1100">
                  <a:solidFill>
                    <a:srgbClr val="0000FF"/>
                  </a:solidFill>
                </a:rPr>
                <a:t> + </a:t>
              </a:r>
              <a14:m>
                <m:oMath xmlns:m="http://schemas.openxmlformats.org/officeDocument/2006/math">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1</m:t>
                          </m:r>
                        </m:num>
                        <m:den>
                          <m:f>
                            <m:fPr>
                              <m:type m:val="lin"/>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1 + </m:t>
                              </m:r>
                              <m:r>
                                <a:rPr lang="en-GB" sz="1100" b="0" i="1">
                                  <a:solidFill>
                                    <a:srgbClr val="0000FF"/>
                                  </a:solidFill>
                                  <a:effectLst/>
                                  <a:latin typeface="Cambria Math"/>
                                  <a:ea typeface="+mn-ea"/>
                                  <a:cs typeface="+mn-cs"/>
                                </a:rPr>
                                <m:t>𝐷</m:t>
                              </m:r>
                            </m:num>
                            <m:den>
                              <m:r>
                                <a:rPr lang="en-GB" sz="1100" b="0" i="1">
                                  <a:solidFill>
                                    <a:srgbClr val="0000FF"/>
                                  </a:solidFill>
                                  <a:effectLst/>
                                  <a:latin typeface="Cambria Math"/>
                                  <a:ea typeface="+mn-ea"/>
                                  <a:cs typeface="+mn-cs"/>
                                </a:rPr>
                                <m:t>𝐸</m:t>
                              </m:r>
                            </m:den>
                          </m:f>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den>
                      </m:f>
                    </m:e>
                  </m:d>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𝐸</m:t>
                      </m:r>
                    </m:sub>
                  </m:sSub>
                </m:oMath>
              </a14:m>
              <a:endParaRPr lang="en-GB">
                <a:solidFill>
                  <a:srgbClr val="0000FF"/>
                </a:solidFill>
                <a:effectLst/>
              </a:endParaRPr>
            </a:p>
            <a:p>
              <a:endParaRPr lang="en-GB" sz="1100"/>
            </a:p>
          </xdr:txBody>
        </xdr:sp>
      </mc:Choice>
      <mc:Fallback xmlns="">
        <xdr:sp macro="" textlink="">
          <xdr:nvSpPr>
            <xdr:cNvPr id="5" name="TextBox 4"/>
            <xdr:cNvSpPr txBox="1"/>
          </xdr:nvSpPr>
          <xdr:spPr>
            <a:xfrm>
              <a:off x="11068050" y="4752975"/>
              <a:ext cx="2686050"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GB" sz="1100" b="0" i="0">
                  <a:solidFill>
                    <a:srgbClr val="0000FF"/>
                  </a:solidFill>
                  <a:effectLst/>
                  <a:latin typeface="Cambria Math"/>
                  <a:ea typeface="+mn-ea"/>
                  <a:cs typeface="+mn-cs"/>
                </a:rPr>
                <a:t>𝛽_𝑈</a:t>
              </a:r>
              <a:r>
                <a:rPr lang="en-GB" sz="1100" b="0" baseline="0">
                  <a:solidFill>
                    <a:srgbClr val="0000FF"/>
                  </a:solidFill>
                </a:rPr>
                <a:t> </a:t>
              </a:r>
              <a:r>
                <a:rPr lang="en-GB" sz="1100" b="0" i="0">
                  <a:solidFill>
                    <a:srgbClr val="0000FF"/>
                  </a:solidFill>
                  <a:latin typeface="Cambria Math"/>
                </a:rPr>
                <a:t>= (</a:t>
              </a:r>
              <a:r>
                <a:rPr lang="en-GB" sz="1100" b="0" i="0">
                  <a:solidFill>
                    <a:srgbClr val="0000FF"/>
                  </a:solidFill>
                  <a:effectLst/>
                  <a:latin typeface="Cambria Math"/>
                  <a:ea typeface="+mn-ea"/>
                  <a:cs typeface="+mn-cs"/>
                </a:rPr>
                <a:t>(𝐷∕𝐸(1−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))/(〖1 + 𝐷〗∕𝐸 (1−</a:t>
              </a:r>
              <a:r>
                <a:rPr lang="en-GB" sz="1100" b="0" i="0">
                  <a:solidFill>
                    <a:srgbClr val="0000FF"/>
                  </a:solidFill>
                  <a:effectLst/>
                  <a:latin typeface="Cambria Math"/>
                  <a:ea typeface="Cambria Math"/>
                  <a:cs typeface="+mn-cs"/>
                </a:rPr>
                <a:t>𝜏) </a:t>
              </a:r>
              <a:r>
                <a:rPr lang="en-GB" sz="1100" b="0" i="0">
                  <a:solidFill>
                    <a:srgbClr val="0000FF"/>
                  </a:solidFill>
                  <a:effectLst/>
                  <a:latin typeface="Cambria Math"/>
                  <a:ea typeface="+mn-ea"/>
                  <a:cs typeface="+mn-cs"/>
                </a:rPr>
                <a:t>)</a:t>
              </a:r>
              <a:r>
                <a:rPr lang="en-GB" sz="1100" b="0" i="0">
                  <a:solidFill>
                    <a:srgbClr val="0000FF"/>
                  </a:solidFill>
                  <a:effectLst/>
                  <a:latin typeface="Cambria Math"/>
                  <a:ea typeface="Cambria Math"/>
                  <a:cs typeface="+mn-cs"/>
                </a:rPr>
                <a:t>) </a:t>
              </a:r>
              <a:r>
                <a:rPr lang="en-GB" sz="1100" b="0" i="0">
                  <a:solidFill>
                    <a:srgbClr val="0000FF"/>
                  </a:solidFill>
                  <a:latin typeface="Cambria Math"/>
                </a:rPr>
                <a:t> </a:t>
              </a:r>
              <a:r>
                <a:rPr lang="en-GB" sz="1100" b="0" i="0">
                  <a:solidFill>
                    <a:srgbClr val="0000FF"/>
                  </a:solidFill>
                  <a:latin typeface="Cambria Math"/>
                  <a:ea typeface="Cambria Math"/>
                </a:rPr>
                <a:t>𝛽_𝐷</a:t>
              </a:r>
              <a:r>
                <a:rPr lang="en-GB" sz="1100">
                  <a:solidFill>
                    <a:srgbClr val="0000FF"/>
                  </a:solidFill>
                </a:rPr>
                <a:t> + </a:t>
              </a:r>
              <a:r>
                <a:rPr lang="en-GB" sz="1100" b="0" i="0">
                  <a:solidFill>
                    <a:srgbClr val="0000FF"/>
                  </a:solidFill>
                  <a:effectLst/>
                  <a:latin typeface="Cambria Math"/>
                  <a:ea typeface="+mn-ea"/>
                  <a:cs typeface="+mn-cs"/>
                </a:rPr>
                <a:t>(1/(〖1 + 𝐷〗∕𝐸 (1−</a:t>
              </a:r>
              <a:r>
                <a:rPr lang="en-GB" sz="1100" b="0" i="0">
                  <a:solidFill>
                    <a:srgbClr val="0000FF"/>
                  </a:solidFill>
                  <a:effectLst/>
                  <a:latin typeface="Cambria Math"/>
                  <a:ea typeface="Cambria Math"/>
                  <a:cs typeface="+mn-cs"/>
                </a:rPr>
                <a:t>𝜏) </a:t>
              </a:r>
              <a:r>
                <a:rPr lang="en-GB" sz="1100" b="0" i="0">
                  <a:solidFill>
                    <a:srgbClr val="0000FF"/>
                  </a:solidFill>
                  <a:effectLst/>
                  <a:latin typeface="Cambria Math"/>
                  <a:ea typeface="+mn-ea"/>
                  <a:cs typeface="+mn-cs"/>
                </a:rPr>
                <a:t>)</a:t>
              </a:r>
              <a:r>
                <a:rPr lang="en-GB" sz="1100" b="0" i="0">
                  <a:solidFill>
                    <a:srgbClr val="0000FF"/>
                  </a:solidFill>
                  <a:effectLst/>
                  <a:latin typeface="Cambria Math"/>
                  <a:ea typeface="Cambria Math"/>
                  <a:cs typeface="+mn-cs"/>
                </a:rPr>
                <a:t>)</a:t>
              </a:r>
              <a:r>
                <a:rPr lang="en-GB" sz="1100" b="0" i="0">
                  <a:solidFill>
                    <a:srgbClr val="0000FF"/>
                  </a:solidFill>
                  <a:effectLst/>
                  <a:latin typeface="Cambria Math"/>
                  <a:ea typeface="+mn-ea"/>
                  <a:cs typeface="+mn-cs"/>
                </a:rPr>
                <a:t>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_𝐸</a:t>
              </a:r>
              <a:endParaRPr lang="en-GB">
                <a:solidFill>
                  <a:srgbClr val="0000FF"/>
                </a:solidFill>
                <a:effectLst/>
              </a:endParaRPr>
            </a:p>
            <a:p>
              <a:endParaRPr lang="en-GB"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oneCellAnchor>
    <xdr:from>
      <xdr:col>0</xdr:col>
      <xdr:colOff>590550</xdr:colOff>
      <xdr:row>16</xdr:row>
      <xdr:rowOff>179862</xdr:rowOff>
    </xdr:from>
    <xdr:ext cx="1628775" cy="258288"/>
    <mc:AlternateContent xmlns:mc="http://schemas.openxmlformats.org/markup-compatibility/2006" xmlns:a14="http://schemas.microsoft.com/office/drawing/2010/main">
      <mc:Choice Requires="a14">
        <xdr:sp macro="" textlink="">
          <xdr:nvSpPr>
            <xdr:cNvPr id="2" name="TextBox 1"/>
            <xdr:cNvSpPr txBox="1"/>
          </xdr:nvSpPr>
          <xdr:spPr>
            <a:xfrm>
              <a:off x="590550" y="3294537"/>
              <a:ext cx="162877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 xmlns:m="http://schemas.openxmlformats.org/officeDocument/2006/math">
                  <m:sSub>
                    <m:sSubPr>
                      <m:ctrlPr>
                        <a:rPr lang="en-GB" sz="110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𝐸</m:t>
                      </m:r>
                    </m:sub>
                  </m:sSub>
                  <m:r>
                    <a:rPr lang="en-GB" sz="1100" i="1">
                      <a:solidFill>
                        <a:srgbClr val="0000FF"/>
                      </a:solidFill>
                      <a:latin typeface="Cambria Math"/>
                    </a:rPr>
                    <m:t>=</m:t>
                  </m:r>
                  <m:sSub>
                    <m:sSubPr>
                      <m:ctrlPr>
                        <a:rPr lang="en-GB" sz="110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𝐹</m:t>
                      </m:r>
                    </m:sub>
                  </m:sSub>
                  <m:r>
                    <a:rPr lang="en-GB" sz="1100" b="0" i="1">
                      <a:solidFill>
                        <a:srgbClr val="0000FF"/>
                      </a:solidFill>
                      <a:latin typeface="Cambria Math"/>
                    </a:rPr>
                    <m:t>+</m:t>
                  </m:r>
                  <m:sSub>
                    <m:sSubPr>
                      <m:ctrlPr>
                        <a:rPr lang="en-GB" sz="1100" b="0" i="1">
                          <a:solidFill>
                            <a:srgbClr val="0000FF"/>
                          </a:solidFill>
                          <a:latin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rPr>
                        <m:t>𝐸</m:t>
                      </m:r>
                    </m:sub>
                  </m:sSub>
                  <m:d>
                    <m:dPr>
                      <m:ctrlPr>
                        <a:rPr lang="en-GB" sz="1100" b="0" i="1">
                          <a:solidFill>
                            <a:srgbClr val="0000FF"/>
                          </a:solidFill>
                          <a:latin typeface="Cambria Math"/>
                        </a:rPr>
                      </m:ctrlPr>
                    </m:dPr>
                    <m:e>
                      <m:r>
                        <a:rPr lang="en-GB" sz="1100" b="0" i="1">
                          <a:solidFill>
                            <a:srgbClr val="0000FF"/>
                          </a:solidFill>
                          <a:latin typeface="Cambria Math"/>
                        </a:rPr>
                        <m:t> </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𝑀</m:t>
                          </m:r>
                        </m:sub>
                      </m:sSub>
                      <m:r>
                        <a:rPr lang="en-GB" sz="1100" b="0" i="1">
                          <a:solidFill>
                            <a:srgbClr val="0000FF"/>
                          </a:solidFill>
                          <a:latin typeface="Cambria Math"/>
                        </a:rPr>
                        <m:t>−</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𝐹</m:t>
                          </m:r>
                        </m:sub>
                      </m:sSub>
                    </m:e>
                  </m:d>
                </m:oMath>
              </a14:m>
              <a:r>
                <a:rPr lang="en-GB" sz="1100">
                  <a:solidFill>
                    <a:srgbClr val="0000FF"/>
                  </a:solidFill>
                </a:rPr>
                <a:t> </a:t>
              </a:r>
            </a:p>
          </xdr:txBody>
        </xdr:sp>
      </mc:Choice>
      <mc:Fallback xmlns="">
        <xdr:sp macro="" textlink="">
          <xdr:nvSpPr>
            <xdr:cNvPr id="2" name="TextBox 1"/>
            <xdr:cNvSpPr txBox="1"/>
          </xdr:nvSpPr>
          <xdr:spPr>
            <a:xfrm>
              <a:off x="590550" y="3294537"/>
              <a:ext cx="162877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b="0" i="0">
                  <a:solidFill>
                    <a:srgbClr val="0000FF"/>
                  </a:solidFill>
                  <a:latin typeface="Cambria Math"/>
                </a:rPr>
                <a:t>𝑟_𝐸</a:t>
              </a:r>
              <a:r>
                <a:rPr lang="en-GB" sz="1100" i="0">
                  <a:solidFill>
                    <a:srgbClr val="0000FF"/>
                  </a:solidFill>
                  <a:latin typeface="Cambria Math"/>
                </a:rPr>
                <a:t>=</a:t>
              </a:r>
              <a:r>
                <a:rPr lang="en-GB" sz="1100" b="0" i="0">
                  <a:solidFill>
                    <a:srgbClr val="0000FF"/>
                  </a:solidFill>
                  <a:latin typeface="Cambria Math"/>
                </a:rPr>
                <a:t>𝑟_𝐹+</a:t>
              </a:r>
              <a:r>
                <a:rPr lang="en-GB" sz="1100" b="0" i="0">
                  <a:solidFill>
                    <a:srgbClr val="0000FF"/>
                  </a:solidFill>
                  <a:latin typeface="Cambria Math"/>
                  <a:ea typeface="Cambria Math"/>
                </a:rPr>
                <a:t>𝛽_</a:t>
              </a:r>
              <a:r>
                <a:rPr lang="en-GB" sz="1100" b="0" i="0">
                  <a:solidFill>
                    <a:srgbClr val="0000FF"/>
                  </a:solidFill>
                  <a:latin typeface="Cambria Math"/>
                </a:rPr>
                <a:t>𝐸 ( 𝑟_𝑀−𝑟_𝐹 )</a:t>
              </a:r>
              <a:r>
                <a:rPr lang="en-GB" sz="1100">
                  <a:solidFill>
                    <a:srgbClr val="0000FF"/>
                  </a:solidFill>
                </a:rPr>
                <a:t> </a:t>
              </a:r>
            </a:p>
          </xdr:txBody>
        </xdr:sp>
      </mc:Fallback>
    </mc:AlternateContent>
    <xdr:clientData/>
  </xdr:oneCellAnchor>
  <xdr:oneCellAnchor>
    <xdr:from>
      <xdr:col>0</xdr:col>
      <xdr:colOff>600075</xdr:colOff>
      <xdr:row>18</xdr:row>
      <xdr:rowOff>170337</xdr:rowOff>
    </xdr:from>
    <xdr:ext cx="1609725" cy="258288"/>
    <mc:AlternateContent xmlns:mc="http://schemas.openxmlformats.org/markup-compatibility/2006" xmlns:a14="http://schemas.microsoft.com/office/drawing/2010/main">
      <mc:Choice Requires="a14">
        <xdr:sp macro="" textlink="">
          <xdr:nvSpPr>
            <xdr:cNvPr id="3" name="TextBox 2"/>
            <xdr:cNvSpPr txBox="1"/>
          </xdr:nvSpPr>
          <xdr:spPr>
            <a:xfrm>
              <a:off x="600075" y="3675537"/>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Para xmlns:m="http://schemas.openxmlformats.org/officeDocument/2006/math">
                  <m:oMathParaPr>
                    <m:jc m:val="left"/>
                  </m:oMathParaPr>
                  <m:oMath xmlns:m="http://schemas.openxmlformats.org/officeDocument/2006/math">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𝐸</m:t>
                        </m:r>
                      </m:sub>
                    </m:sSub>
                    <m:r>
                      <a:rPr lang="en-GB" sz="1100" i="1">
                        <a:solidFill>
                          <a:srgbClr val="0000FF"/>
                        </a:solidFill>
                        <a:effectLst/>
                        <a:latin typeface="Cambria Math"/>
                        <a:ea typeface="+mn-ea"/>
                        <a:cs typeface="+mn-cs"/>
                      </a:rPr>
                      <m:t>=</m:t>
                    </m:r>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𝐹</m:t>
                        </m:r>
                      </m:sub>
                    </m:sSub>
                    <m:r>
                      <a:rPr lang="en-GB" sz="1100" b="0" i="1">
                        <a:solidFill>
                          <a:srgbClr val="0000FF"/>
                        </a:solidFill>
                        <a:effectLst/>
                        <a:latin typeface="Cambria Math"/>
                        <a:ea typeface="+mn-ea"/>
                        <a:cs typeface="+mn-cs"/>
                      </a:rPr>
                      <m:t>+</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𝐸</m:t>
                        </m:r>
                      </m:sub>
                    </m:sSub>
                    <m:r>
                      <a:rPr lang="en-GB" sz="1100" b="0" i="1">
                        <a:solidFill>
                          <a:srgbClr val="0000FF"/>
                        </a:solidFill>
                        <a:effectLst/>
                        <a:latin typeface="Cambria Math"/>
                        <a:ea typeface="+mn-ea"/>
                        <a:cs typeface="+mn-cs"/>
                      </a:rPr>
                      <m:t> .  </m:t>
                    </m:r>
                    <m:r>
                      <a:rPr lang="en-GB" sz="1100" b="0" i="1">
                        <a:solidFill>
                          <a:srgbClr val="0000FF"/>
                        </a:solidFill>
                        <a:effectLst/>
                        <a:latin typeface="Cambria Math"/>
                        <a:ea typeface="+mn-ea"/>
                        <a:cs typeface="+mn-cs"/>
                      </a:rPr>
                      <m:t>𝑀𝑅𝑃</m:t>
                    </m:r>
                  </m:oMath>
                </m:oMathPara>
              </a14:m>
              <a:endParaRPr lang="en-GB" sz="1100">
                <a:solidFill>
                  <a:srgbClr val="0000FF"/>
                </a:solidFill>
              </a:endParaRPr>
            </a:p>
          </xdr:txBody>
        </xdr:sp>
      </mc:Choice>
      <mc:Fallback xmlns="">
        <xdr:sp macro="" textlink="">
          <xdr:nvSpPr>
            <xdr:cNvPr id="3" name="TextBox 2"/>
            <xdr:cNvSpPr txBox="1"/>
          </xdr:nvSpPr>
          <xdr:spPr>
            <a:xfrm>
              <a:off x="600075" y="3675537"/>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b="0" i="0">
                  <a:solidFill>
                    <a:srgbClr val="0000FF"/>
                  </a:solidFill>
                  <a:effectLst/>
                  <a:latin typeface="Cambria Math"/>
                  <a:ea typeface="+mn-ea"/>
                  <a:cs typeface="+mn-cs"/>
                </a:rPr>
                <a:t>𝑟_𝐸</a:t>
              </a:r>
              <a:r>
                <a:rPr lang="en-GB" sz="1100" i="0">
                  <a:solidFill>
                    <a:srgbClr val="0000FF"/>
                  </a:solidFill>
                  <a:effectLst/>
                  <a:latin typeface="Cambria Math"/>
                  <a:ea typeface="+mn-ea"/>
                  <a:cs typeface="+mn-cs"/>
                </a:rPr>
                <a:t>=</a:t>
              </a:r>
              <a:r>
                <a:rPr lang="en-GB" sz="1100" b="0" i="0">
                  <a:solidFill>
                    <a:srgbClr val="0000FF"/>
                  </a:solidFill>
                  <a:effectLst/>
                  <a:latin typeface="Cambria Math"/>
                  <a:ea typeface="+mn-ea"/>
                  <a:cs typeface="+mn-cs"/>
                </a:rPr>
                <a:t>𝑟_𝐹+𝛽_𝐸  .  𝑀𝑅𝑃</a:t>
              </a:r>
              <a:endParaRPr lang="en-GB" sz="1100">
                <a:solidFill>
                  <a:srgbClr val="0000FF"/>
                </a:solidFill>
              </a:endParaRPr>
            </a:p>
          </xdr:txBody>
        </xdr:sp>
      </mc:Fallback>
    </mc:AlternateContent>
    <xdr:clientData/>
  </xdr:oneCellAnchor>
  <xdr:twoCellAnchor editAs="oneCell">
    <xdr:from>
      <xdr:col>8</xdr:col>
      <xdr:colOff>495300</xdr:colOff>
      <xdr:row>9</xdr:row>
      <xdr:rowOff>152400</xdr:rowOff>
    </xdr:from>
    <xdr:to>
      <xdr:col>18</xdr:col>
      <xdr:colOff>391361</xdr:colOff>
      <xdr:row>28</xdr:row>
      <xdr:rowOff>57587</xdr:rowOff>
    </xdr:to>
    <xdr:pic>
      <xdr:nvPicPr>
        <xdr:cNvPr id="6" name="Picture 5"/>
        <xdr:cNvPicPr>
          <a:picLocks noChangeAspect="1"/>
        </xdr:cNvPicPr>
      </xdr:nvPicPr>
      <xdr:blipFill>
        <a:blip xmlns:r="http://schemas.openxmlformats.org/officeDocument/2006/relationships" r:embed="rId1"/>
        <a:stretch>
          <a:fillRect/>
        </a:stretch>
      </xdr:blipFill>
      <xdr:spPr>
        <a:xfrm>
          <a:off x="7610475" y="1914525"/>
          <a:ext cx="5992061" cy="3705662"/>
        </a:xfrm>
        <a:prstGeom prst="rect">
          <a:avLst/>
        </a:prstGeom>
      </xdr:spPr>
    </xdr:pic>
    <xdr:clientData/>
  </xdr:twoCellAnchor>
  <xdr:oneCellAnchor>
    <xdr:from>
      <xdr:col>1</xdr:col>
      <xdr:colOff>28575</xdr:colOff>
      <xdr:row>45</xdr:row>
      <xdr:rowOff>19049</xdr:rowOff>
    </xdr:from>
    <xdr:ext cx="2266950" cy="466725"/>
    <mc:AlternateContent xmlns:mc="http://schemas.openxmlformats.org/markup-compatibility/2006" xmlns:a14="http://schemas.microsoft.com/office/drawing/2010/main">
      <mc:Choice Requires="a14">
        <xdr:sp macro="" textlink="">
          <xdr:nvSpPr>
            <xdr:cNvPr id="9" name="TextBox 8"/>
            <xdr:cNvSpPr txBox="1"/>
          </xdr:nvSpPr>
          <xdr:spPr>
            <a:xfrm>
              <a:off x="638175" y="4733924"/>
              <a:ext cx="2266950" cy="46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14:m>
                <m:oMathPara xmlns:m="http://schemas.openxmlformats.org/officeDocument/2006/math">
                  <m:oMathParaPr>
                    <m:jc m:val="left"/>
                  </m:oMathParaPr>
                  <m:oMath xmlns:m="http://schemas.openxmlformats.org/officeDocument/2006/math">
                    <m:sSub>
                      <m:sSubPr>
                        <m:ctrlPr>
                          <a:rPr lang="en-GB" sz="110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𝐸</m:t>
                        </m:r>
                      </m:sub>
                    </m:sSub>
                    <m:r>
                      <a:rPr lang="en-GB" sz="1100" b="0" i="1">
                        <a:solidFill>
                          <a:srgbClr val="0000FF"/>
                        </a:solidFill>
                        <a:latin typeface="Cambria Math"/>
                      </a:rPr>
                      <m:t>= </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𝑈</m:t>
                        </m:r>
                      </m:sub>
                    </m:sSub>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latin typeface="Cambria Math"/>
                              </a:rPr>
                            </m:ctrlPr>
                          </m:fPr>
                          <m:num>
                            <m:r>
                              <a:rPr lang="en-GB" sz="1100" b="0" i="1">
                                <a:solidFill>
                                  <a:srgbClr val="0000FF"/>
                                </a:solidFill>
                                <a:latin typeface="Cambria Math"/>
                              </a:rPr>
                              <m:t>𝐷</m:t>
                            </m:r>
                            <m:d>
                              <m:dPr>
                                <m:ctrlPr>
                                  <a:rPr lang="en-GB" sz="1100" b="0" i="1">
                                    <a:solidFill>
                                      <a:srgbClr val="0000FF"/>
                                    </a:solidFill>
                                    <a:latin typeface="Cambria Math"/>
                                  </a:rPr>
                                </m:ctrlPr>
                              </m:dPr>
                              <m:e>
                                <m:r>
                                  <a:rPr lang="en-GB" sz="1100" b="0" i="1">
                                    <a:solidFill>
                                      <a:srgbClr val="0000FF"/>
                                    </a:solidFill>
                                    <a:latin typeface="Cambria Math"/>
                                  </a:rPr>
                                  <m:t>1−</m:t>
                                </m:r>
                                <m:r>
                                  <a:rPr lang="en-GB" sz="1100" b="0" i="1">
                                    <a:solidFill>
                                      <a:srgbClr val="0000FF"/>
                                    </a:solidFill>
                                    <a:latin typeface="Cambria Math"/>
                                    <a:ea typeface="Cambria Math"/>
                                  </a:rPr>
                                  <m:t>𝜏</m:t>
                                </m:r>
                              </m:e>
                            </m:d>
                          </m:num>
                          <m:den>
                            <m:r>
                              <a:rPr lang="en-GB" sz="1100" b="0" i="1">
                                <a:solidFill>
                                  <a:srgbClr val="0000FF"/>
                                </a:solidFill>
                                <a:latin typeface="Cambria Math"/>
                              </a:rPr>
                              <m:t>𝐸</m:t>
                            </m:r>
                          </m:den>
                        </m:f>
                      </m:e>
                    </m:d>
                    <m:d>
                      <m:dPr>
                        <m:ctrlPr>
                          <a:rPr lang="en-GB" sz="1100" b="0" i="1">
                            <a:solidFill>
                              <a:srgbClr val="0000FF"/>
                            </a:solidFill>
                            <a:latin typeface="Cambria Math"/>
                          </a:rPr>
                        </m:ctrlPr>
                      </m:dPr>
                      <m:e>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𝑈</m:t>
                            </m:r>
                          </m:sub>
                        </m:sSub>
                        <m:r>
                          <a:rPr lang="en-GB" sz="1100" b="0" i="1">
                            <a:solidFill>
                              <a:srgbClr val="0000FF"/>
                            </a:solidFill>
                            <a:latin typeface="Cambria Math"/>
                          </a:rPr>
                          <m:t> − </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𝐷</m:t>
                            </m:r>
                          </m:sub>
                        </m:sSub>
                      </m:e>
                    </m:d>
                  </m:oMath>
                </m:oMathPara>
              </a14:m>
              <a:endParaRPr lang="en-GB" sz="1100">
                <a:solidFill>
                  <a:srgbClr val="0000FF"/>
                </a:solidFill>
              </a:endParaRPr>
            </a:p>
          </xdr:txBody>
        </xdr:sp>
      </mc:Choice>
      <mc:Fallback xmlns="">
        <xdr:sp macro="" textlink="">
          <xdr:nvSpPr>
            <xdr:cNvPr id="9" name="TextBox 8"/>
            <xdr:cNvSpPr txBox="1"/>
          </xdr:nvSpPr>
          <xdr:spPr>
            <a:xfrm>
              <a:off x="638175" y="4733924"/>
              <a:ext cx="2266950" cy="46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r>
                <a:rPr lang="en-GB" sz="1100" b="0" i="0">
                  <a:solidFill>
                    <a:srgbClr val="0000FF"/>
                  </a:solidFill>
                  <a:latin typeface="Cambria Math"/>
                </a:rPr>
                <a:t>𝑟_𝐸= 𝑟_𝑈+ (𝐷(1−</a:t>
              </a:r>
              <a:r>
                <a:rPr lang="en-GB" sz="1100" b="0" i="0">
                  <a:solidFill>
                    <a:srgbClr val="0000FF"/>
                  </a:solidFill>
                  <a:latin typeface="Cambria Math"/>
                  <a:ea typeface="Cambria Math"/>
                </a:rPr>
                <a:t>𝜏)/</a:t>
              </a:r>
              <a:r>
                <a:rPr lang="en-GB" sz="1100" b="0" i="0">
                  <a:solidFill>
                    <a:srgbClr val="0000FF"/>
                  </a:solidFill>
                  <a:latin typeface="Cambria Math"/>
                </a:rPr>
                <a:t>𝐸)(𝑟_𝑈  − 𝑟_𝐷 )</a:t>
              </a:r>
              <a:endParaRPr lang="en-GB" sz="1100">
                <a:solidFill>
                  <a:srgbClr val="0000FF"/>
                </a:solidFill>
              </a:endParaRPr>
            </a:p>
          </xdr:txBody>
        </xdr:sp>
      </mc:Fallback>
    </mc:AlternateContent>
    <xdr:clientData/>
  </xdr:oneCellAnchor>
  <xdr:oneCellAnchor>
    <xdr:from>
      <xdr:col>1</xdr:col>
      <xdr:colOff>19050</xdr:colOff>
      <xdr:row>49</xdr:row>
      <xdr:rowOff>19050</xdr:rowOff>
    </xdr:from>
    <xdr:ext cx="1609725" cy="258288"/>
    <mc:AlternateContent xmlns:mc="http://schemas.openxmlformats.org/markup-compatibility/2006" xmlns:a14="http://schemas.microsoft.com/office/drawing/2010/main">
      <mc:Choice Requires="a14">
        <xdr:sp macro="" textlink="">
          <xdr:nvSpPr>
            <xdr:cNvPr id="10" name="TextBox 9"/>
            <xdr:cNvSpPr txBox="1"/>
          </xdr:nvSpPr>
          <xdr:spPr>
            <a:xfrm>
              <a:off x="628650" y="5381625"/>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Para xmlns:m="http://schemas.openxmlformats.org/officeDocument/2006/math">
                  <m:oMathParaPr>
                    <m:jc m:val="left"/>
                  </m:oMathParaPr>
                  <m:oMath xmlns:m="http://schemas.openxmlformats.org/officeDocument/2006/math">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𝑈</m:t>
                        </m:r>
                      </m:sub>
                    </m:sSub>
                    <m:r>
                      <a:rPr lang="en-GB" sz="1100" i="1">
                        <a:solidFill>
                          <a:srgbClr val="0000FF"/>
                        </a:solidFill>
                        <a:effectLst/>
                        <a:latin typeface="Cambria Math"/>
                        <a:ea typeface="+mn-ea"/>
                        <a:cs typeface="+mn-cs"/>
                      </a:rPr>
                      <m:t>=</m:t>
                    </m:r>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𝐹</m:t>
                        </m:r>
                      </m:sub>
                    </m:sSub>
                    <m:r>
                      <a:rPr lang="en-GB" sz="1100" b="0" i="1">
                        <a:solidFill>
                          <a:srgbClr val="0000FF"/>
                        </a:solidFill>
                        <a:effectLst/>
                        <a:latin typeface="Cambria Math"/>
                        <a:ea typeface="+mn-ea"/>
                        <a:cs typeface="+mn-cs"/>
                      </a:rPr>
                      <m:t>+</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r>
                      <a:rPr lang="en-GB" sz="1100" b="0" i="1">
                        <a:solidFill>
                          <a:srgbClr val="0000FF"/>
                        </a:solidFill>
                        <a:effectLst/>
                        <a:latin typeface="Cambria Math"/>
                        <a:ea typeface="+mn-ea"/>
                        <a:cs typeface="+mn-cs"/>
                      </a:rPr>
                      <m:t> .  </m:t>
                    </m:r>
                    <m:r>
                      <a:rPr lang="en-GB" sz="1100" b="0" i="1">
                        <a:solidFill>
                          <a:srgbClr val="0000FF"/>
                        </a:solidFill>
                        <a:effectLst/>
                        <a:latin typeface="Cambria Math"/>
                        <a:ea typeface="+mn-ea"/>
                        <a:cs typeface="+mn-cs"/>
                      </a:rPr>
                      <m:t>𝑀𝑅𝑃</m:t>
                    </m:r>
                  </m:oMath>
                </m:oMathPara>
              </a14:m>
              <a:endParaRPr lang="en-GB" sz="1100">
                <a:solidFill>
                  <a:srgbClr val="0000FF"/>
                </a:solidFill>
              </a:endParaRPr>
            </a:p>
          </xdr:txBody>
        </xdr:sp>
      </mc:Choice>
      <mc:Fallback xmlns="">
        <xdr:sp macro="" textlink="">
          <xdr:nvSpPr>
            <xdr:cNvPr id="10" name="TextBox 9"/>
            <xdr:cNvSpPr txBox="1"/>
          </xdr:nvSpPr>
          <xdr:spPr>
            <a:xfrm>
              <a:off x="628650" y="5381625"/>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b="0" i="0">
                  <a:solidFill>
                    <a:srgbClr val="0000FF"/>
                  </a:solidFill>
                  <a:effectLst/>
                  <a:latin typeface="Cambria Math"/>
                  <a:ea typeface="+mn-ea"/>
                  <a:cs typeface="+mn-cs"/>
                </a:rPr>
                <a:t>𝑟_𝑈</a:t>
              </a:r>
              <a:r>
                <a:rPr lang="en-GB" sz="1100" i="0">
                  <a:solidFill>
                    <a:srgbClr val="0000FF"/>
                  </a:solidFill>
                  <a:effectLst/>
                  <a:latin typeface="Cambria Math"/>
                  <a:ea typeface="+mn-ea"/>
                  <a:cs typeface="+mn-cs"/>
                </a:rPr>
                <a:t>=</a:t>
              </a:r>
              <a:r>
                <a:rPr lang="en-GB" sz="1100" b="0" i="0">
                  <a:solidFill>
                    <a:srgbClr val="0000FF"/>
                  </a:solidFill>
                  <a:effectLst/>
                  <a:latin typeface="Cambria Math"/>
                  <a:ea typeface="+mn-ea"/>
                  <a:cs typeface="+mn-cs"/>
                </a:rPr>
                <a:t>𝑟_𝐹+𝛽_𝑈  .  𝑀𝑅𝑃</a:t>
              </a:r>
              <a:endParaRPr lang="en-GB" sz="1100">
                <a:solidFill>
                  <a:srgbClr val="0000FF"/>
                </a:solidFill>
              </a:endParaRPr>
            </a:p>
          </xdr:txBody>
        </xdr:sp>
      </mc:Fallback>
    </mc:AlternateContent>
    <xdr:clientData/>
  </xdr:oneCellAnchor>
  <xdr:oneCellAnchor>
    <xdr:from>
      <xdr:col>1</xdr:col>
      <xdr:colOff>28575</xdr:colOff>
      <xdr:row>52</xdr:row>
      <xdr:rowOff>28575</xdr:rowOff>
    </xdr:from>
    <xdr:ext cx="2952750" cy="409575"/>
    <mc:AlternateContent xmlns:mc="http://schemas.openxmlformats.org/markup-compatibility/2006" xmlns:a14="http://schemas.microsoft.com/office/drawing/2010/main">
      <mc:Choice Requires="a14">
        <xdr:sp macro="" textlink="">
          <xdr:nvSpPr>
            <xdr:cNvPr id="11" name="TextBox 10"/>
            <xdr:cNvSpPr txBox="1"/>
          </xdr:nvSpPr>
          <xdr:spPr>
            <a:xfrm>
              <a:off x="638175" y="5876925"/>
              <a:ext cx="2952750" cy="409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ctr">
              <a:noAutofit/>
            </a:bodyPr>
            <a:lstStyle/>
            <a:p>
              <a:pPr/>
              <a14:m>
                <m:oMathPara xmlns:m="http://schemas.openxmlformats.org/officeDocument/2006/math">
                  <m:oMathParaPr>
                    <m:jc m:val="left"/>
                  </m:oMathParaPr>
                  <m:oMath xmlns:m="http://schemas.openxmlformats.org/officeDocument/2006/math">
                    <m:sSub>
                      <m:sSubPr>
                        <m:ctrlPr>
                          <a:rPr lang="en-GB" sz="1100" i="1">
                            <a:solidFill>
                              <a:srgbClr val="0000FF"/>
                            </a:solidFill>
                            <a:latin typeface="Cambria Math"/>
                          </a:rPr>
                        </m:ctrlPr>
                      </m:sSubPr>
                      <m:e>
                        <m:r>
                          <a:rPr lang="en-GB" sz="1100" i="1">
                            <a:solidFill>
                              <a:srgbClr val="0000FF"/>
                            </a:solidFill>
                            <a:latin typeface="Cambria Math"/>
                            <a:ea typeface="Cambria Math"/>
                          </a:rPr>
                          <m:t>𝛽</m:t>
                        </m:r>
                      </m:e>
                      <m:sub>
                        <m:r>
                          <a:rPr lang="en-GB" sz="1100" b="0" i="1">
                            <a:solidFill>
                              <a:srgbClr val="0000FF"/>
                            </a:solidFill>
                            <a:latin typeface="Cambria Math"/>
                          </a:rPr>
                          <m:t>𝑈</m:t>
                        </m:r>
                      </m:sub>
                    </m:sSub>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latin typeface="Cambria Math"/>
                              </a:rPr>
                            </m:ctrlPr>
                          </m:fPr>
                          <m:num>
                            <m:r>
                              <a:rPr lang="en-GB" sz="1100" b="0" i="1">
                                <a:solidFill>
                                  <a:srgbClr val="0000FF"/>
                                </a:solidFill>
                                <a:latin typeface="Cambria Math"/>
                              </a:rPr>
                              <m:t>𝐷</m:t>
                            </m:r>
                            <m:d>
                              <m:dPr>
                                <m:ctrlPr>
                                  <a:rPr lang="en-GB" sz="1100" b="0" i="1">
                                    <a:solidFill>
                                      <a:srgbClr val="0000FF"/>
                                    </a:solidFill>
                                    <a:latin typeface="Cambria Math"/>
                                  </a:rPr>
                                </m:ctrlPr>
                              </m:dPr>
                              <m:e>
                                <m:r>
                                  <a:rPr lang="en-GB" sz="1100" b="0" i="1">
                                    <a:solidFill>
                                      <a:srgbClr val="0000FF"/>
                                    </a:solidFill>
                                    <a:latin typeface="Cambria Math"/>
                                  </a:rPr>
                                  <m:t>1−</m:t>
                                </m:r>
                                <m:r>
                                  <a:rPr lang="en-GB" sz="1100" b="0" i="1">
                                    <a:solidFill>
                                      <a:srgbClr val="0000FF"/>
                                    </a:solidFill>
                                    <a:latin typeface="Cambria Math"/>
                                    <a:ea typeface="Cambria Math"/>
                                  </a:rPr>
                                  <m:t>𝜏</m:t>
                                </m:r>
                              </m:e>
                            </m:d>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mn-ea"/>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sSub>
                      <m:sSubPr>
                        <m:ctrlPr>
                          <a:rPr lang="en-GB" sz="1100" b="0" i="1">
                            <a:solidFill>
                              <a:srgbClr val="0000FF"/>
                            </a:solidFill>
                            <a:latin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rPr>
                          <m:t>𝐷</m:t>
                        </m:r>
                      </m:sub>
                    </m:sSub>
                    <m:r>
                      <a:rPr lang="en-GB" sz="1100" b="0" i="1">
                        <a:solidFill>
                          <a:srgbClr val="0000FF"/>
                        </a:solidFill>
                        <a:latin typeface="Cambria Math"/>
                      </a:rPr>
                      <m:t>+</m:t>
                    </m:r>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𝐸</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mn-ea"/>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𝐸</m:t>
                        </m:r>
                      </m:sub>
                    </m:sSub>
                  </m:oMath>
                </m:oMathPara>
              </a14:m>
              <a:endParaRPr lang="en-GB" sz="1100">
                <a:solidFill>
                  <a:srgbClr val="0000FF"/>
                </a:solidFill>
              </a:endParaRPr>
            </a:p>
          </xdr:txBody>
        </xdr:sp>
      </mc:Choice>
      <mc:Fallback xmlns="">
        <xdr:sp macro="" textlink="">
          <xdr:nvSpPr>
            <xdr:cNvPr id="11" name="TextBox 10"/>
            <xdr:cNvSpPr txBox="1"/>
          </xdr:nvSpPr>
          <xdr:spPr>
            <a:xfrm>
              <a:off x="638175" y="5876925"/>
              <a:ext cx="2952750" cy="409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ctr">
              <a:noAutofit/>
            </a:bodyPr>
            <a:lstStyle/>
            <a:p>
              <a:pPr/>
              <a:r>
                <a:rPr lang="en-GB" sz="1100" i="0">
                  <a:solidFill>
                    <a:srgbClr val="0000FF"/>
                  </a:solidFill>
                  <a:latin typeface="Cambria Math"/>
                  <a:ea typeface="Cambria Math"/>
                </a:rPr>
                <a:t>𝛽_</a:t>
              </a:r>
              <a:r>
                <a:rPr lang="en-GB" sz="1100" b="0" i="0">
                  <a:solidFill>
                    <a:srgbClr val="0000FF"/>
                  </a:solidFill>
                  <a:latin typeface="Cambria Math"/>
                </a:rPr>
                <a:t>𝑈= (𝐷(1−</a:t>
              </a:r>
              <a:r>
                <a:rPr lang="en-GB" sz="1100" b="0" i="0">
                  <a:solidFill>
                    <a:srgbClr val="0000FF"/>
                  </a:solidFill>
                  <a:latin typeface="Cambria Math"/>
                  <a:ea typeface="Cambria Math"/>
                </a:rPr>
                <a:t>𝜏)/(</a:t>
              </a:r>
              <a:r>
                <a:rPr lang="en-GB" sz="1100" b="0" i="0">
                  <a:solidFill>
                    <a:srgbClr val="0000FF"/>
                  </a:solidFill>
                  <a:effectLst/>
                  <a:latin typeface="Cambria Math"/>
                  <a:ea typeface="+mn-ea"/>
                  <a:cs typeface="+mn-cs"/>
                </a:rPr>
                <a:t>𝐷(1−𝜏)+𝐸)) </a:t>
              </a:r>
              <a:r>
                <a:rPr lang="en-GB" sz="1100" b="0" i="0">
                  <a:solidFill>
                    <a:srgbClr val="0000FF"/>
                  </a:solidFill>
                  <a:latin typeface="Cambria Math"/>
                  <a:ea typeface="Cambria Math"/>
                </a:rPr>
                <a:t>𝛽_</a:t>
              </a:r>
              <a:r>
                <a:rPr lang="en-GB" sz="1100" b="0" i="0">
                  <a:solidFill>
                    <a:srgbClr val="0000FF"/>
                  </a:solidFill>
                  <a:latin typeface="Cambria Math"/>
                </a:rPr>
                <a:t>𝐷+</a:t>
              </a:r>
              <a:r>
                <a:rPr lang="en-GB" sz="1100" b="0" i="0">
                  <a:solidFill>
                    <a:srgbClr val="0000FF"/>
                  </a:solidFill>
                  <a:effectLst/>
                  <a:latin typeface="Cambria Math"/>
                  <a:ea typeface="+mn-ea"/>
                  <a:cs typeface="+mn-cs"/>
                </a:rPr>
                <a:t>(𝐸/(𝐷(1−𝜏)+𝐸)) 𝛽_𝐸</a:t>
              </a:r>
              <a:endParaRPr lang="en-GB" sz="1100">
                <a:solidFill>
                  <a:srgbClr val="0000FF"/>
                </a:solidFill>
              </a:endParaRPr>
            </a:p>
          </xdr:txBody>
        </xdr:sp>
      </mc:Fallback>
    </mc:AlternateContent>
    <xdr:clientData/>
  </xdr:oneCellAnchor>
  <xdr:twoCellAnchor>
    <xdr:from>
      <xdr:col>0</xdr:col>
      <xdr:colOff>542925</xdr:colOff>
      <xdr:row>3</xdr:row>
      <xdr:rowOff>9524</xdr:rowOff>
    </xdr:from>
    <xdr:to>
      <xdr:col>7</xdr:col>
      <xdr:colOff>19050</xdr:colOff>
      <xdr:row>9</xdr:row>
      <xdr:rowOff>76200</xdr:rowOff>
    </xdr:to>
    <xdr:graphicFrame macro="">
      <xdr:nvGraphicFramePr>
        <xdr:cNvPr id="12" name="Diagram 1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5</xdr:col>
      <xdr:colOff>619855</xdr:colOff>
      <xdr:row>10</xdr:row>
      <xdr:rowOff>47791</xdr:rowOff>
    </xdr:to>
    <xdr:pic>
      <xdr:nvPicPr>
        <xdr:cNvPr id="4" name="Picture 3"/>
        <xdr:cNvPicPr>
          <a:picLocks noChangeAspect="1"/>
        </xdr:cNvPicPr>
      </xdr:nvPicPr>
      <xdr:blipFill>
        <a:blip xmlns:r="http://schemas.openxmlformats.org/officeDocument/2006/relationships" r:embed="rId1"/>
        <a:stretch>
          <a:fillRect/>
        </a:stretch>
      </xdr:blipFill>
      <xdr:spPr>
        <a:xfrm>
          <a:off x="609600" y="571500"/>
          <a:ext cx="5229955" cy="1190791"/>
        </a:xfrm>
        <a:prstGeom prst="rect">
          <a:avLst/>
        </a:prstGeom>
      </xdr:spPr>
    </xdr:pic>
    <xdr:clientData/>
  </xdr:twoCellAnchor>
  <xdr:twoCellAnchor>
    <xdr:from>
      <xdr:col>0</xdr:col>
      <xdr:colOff>523874</xdr:colOff>
      <xdr:row>20</xdr:row>
      <xdr:rowOff>57149</xdr:rowOff>
    </xdr:from>
    <xdr:to>
      <xdr:col>2</xdr:col>
      <xdr:colOff>295275</xdr:colOff>
      <xdr:row>28</xdr:row>
      <xdr:rowOff>104774</xdr:rowOff>
    </xdr:to>
    <xdr:graphicFrame macro="">
      <xdr:nvGraphicFramePr>
        <xdr:cNvPr id="2" name="Diagram 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290513</xdr:colOff>
      <xdr:row>26</xdr:row>
      <xdr:rowOff>104775</xdr:rowOff>
    </xdr:from>
    <xdr:to>
      <xdr:col>14</xdr:col>
      <xdr:colOff>557214</xdr:colOff>
      <xdr:row>39</xdr:row>
      <xdr:rowOff>171450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323851</xdr:colOff>
      <xdr:row>7</xdr:row>
      <xdr:rowOff>152400</xdr:rowOff>
    </xdr:from>
    <xdr:to>
      <xdr:col>15</xdr:col>
      <xdr:colOff>1</xdr:colOff>
      <xdr:row>22</xdr:row>
      <xdr:rowOff>38100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259292</xdr:colOff>
      <xdr:row>41</xdr:row>
      <xdr:rowOff>45243</xdr:rowOff>
    </xdr:from>
    <xdr:to>
      <xdr:col>14</xdr:col>
      <xdr:colOff>581026</xdr:colOff>
      <xdr:row>55</xdr:row>
      <xdr:rowOff>61913</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561975</xdr:colOff>
      <xdr:row>2</xdr:row>
      <xdr:rowOff>142875</xdr:rowOff>
    </xdr:from>
    <xdr:ext cx="4476750" cy="264560"/>
    <mc:AlternateContent xmlns:mc="http://schemas.openxmlformats.org/markup-compatibility/2006" xmlns:a14="http://schemas.microsoft.com/office/drawing/2010/main">
      <mc:Choice Requires="a14">
        <xdr:sp macro="" textlink="">
          <xdr:nvSpPr>
            <xdr:cNvPr id="11" name="TextBox 10"/>
            <xdr:cNvSpPr txBox="1"/>
          </xdr:nvSpPr>
          <xdr:spPr>
            <a:xfrm>
              <a:off x="561975" y="561975"/>
              <a:ext cx="44767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left"/>
                  </m:oMathParaPr>
                  <m:oMath xmlns:m="http://schemas.openxmlformats.org/officeDocument/2006/math">
                    <m:r>
                      <a:rPr lang="en-GB" sz="1100" b="0" i="1">
                        <a:solidFill>
                          <a:srgbClr val="0000FF"/>
                        </a:solidFill>
                        <a:latin typeface="Cambria Math"/>
                      </a:rPr>
                      <m:t>𝐹𝐶𝐹</m:t>
                    </m:r>
                    <m:r>
                      <a:rPr lang="en-GB" sz="1100" b="0" i="1">
                        <a:solidFill>
                          <a:srgbClr val="0000FF"/>
                        </a:solidFill>
                        <a:latin typeface="Cambria Math"/>
                      </a:rPr>
                      <m:t>=</m:t>
                    </m:r>
                    <m:r>
                      <a:rPr lang="en-GB" sz="1100" b="0" i="1">
                        <a:solidFill>
                          <a:srgbClr val="0000FF"/>
                        </a:solidFill>
                        <a:latin typeface="Cambria Math"/>
                      </a:rPr>
                      <m:t>𝐸𝐵𝐼𝑇</m:t>
                    </m:r>
                    <m:r>
                      <a:rPr lang="en-GB" sz="1100" b="0" i="1">
                        <a:solidFill>
                          <a:srgbClr val="0000FF"/>
                        </a:solidFill>
                        <a:latin typeface="Cambria Math"/>
                      </a:rPr>
                      <m:t> </m:t>
                    </m:r>
                    <m:d>
                      <m:dPr>
                        <m:ctrlPr>
                          <a:rPr lang="en-GB" sz="1100" b="0" i="1">
                            <a:solidFill>
                              <a:srgbClr val="0000FF"/>
                            </a:solidFill>
                            <a:latin typeface="Cambria Math"/>
                          </a:rPr>
                        </m:ctrlPr>
                      </m:dPr>
                      <m:e>
                        <m:r>
                          <a:rPr lang="en-GB" sz="1100" b="0" i="1">
                            <a:solidFill>
                              <a:srgbClr val="0000FF"/>
                            </a:solidFill>
                            <a:latin typeface="Cambria Math"/>
                          </a:rPr>
                          <m:t>1−</m:t>
                        </m:r>
                        <m:r>
                          <a:rPr lang="en-GB" sz="1100" b="0" i="1">
                            <a:solidFill>
                              <a:srgbClr val="0000FF"/>
                            </a:solidFill>
                            <a:latin typeface="Cambria Math"/>
                            <a:ea typeface="Cambria Math"/>
                          </a:rPr>
                          <m:t>𝜏</m:t>
                        </m:r>
                      </m:e>
                    </m:d>
                    <m:r>
                      <a:rPr lang="en-GB" sz="1100" b="0" i="1">
                        <a:solidFill>
                          <a:srgbClr val="0000FF"/>
                        </a:solidFill>
                        <a:latin typeface="Cambria Math"/>
                        <a:ea typeface="Cambria Math"/>
                      </a:rPr>
                      <m:t>+</m:t>
                    </m:r>
                    <m:r>
                      <a:rPr lang="en-GB" sz="1100" b="0" i="1">
                        <a:solidFill>
                          <a:srgbClr val="0000FF"/>
                        </a:solidFill>
                        <a:latin typeface="Cambria Math"/>
                        <a:ea typeface="Cambria Math"/>
                      </a:rPr>
                      <m:t>𝐷𝑒𝑝𝑟𝑒𝑐𝑖𝑎𝑡𝑖𝑜𝑛</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𝐶𝑎𝑝𝐸𝑥</m:t>
                    </m:r>
                    <m:r>
                      <a:rPr lang="en-GB" sz="1100" b="0" i="1">
                        <a:solidFill>
                          <a:srgbClr val="0000FF"/>
                        </a:solidFill>
                        <a:latin typeface="Cambria Math"/>
                        <a:ea typeface="Cambria Math"/>
                      </a:rPr>
                      <m:t> − ∆ </m:t>
                    </m:r>
                    <m:r>
                      <a:rPr lang="en-GB" sz="1100" b="0" i="1">
                        <a:solidFill>
                          <a:srgbClr val="0000FF"/>
                        </a:solidFill>
                        <a:latin typeface="Cambria Math"/>
                        <a:ea typeface="Cambria Math"/>
                      </a:rPr>
                      <m:t>𝑊𝑜𝑟𝑘𝑖𝑛𝑔</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𝐶𝑎𝑝𝑖𝑡𝑎𝑙</m:t>
                    </m:r>
                  </m:oMath>
                </m:oMathPara>
              </a14:m>
              <a:endParaRPr lang="en-GB" sz="1100" b="0">
                <a:solidFill>
                  <a:srgbClr val="0000FF"/>
                </a:solidFill>
                <a:ea typeface="Cambria Math"/>
              </a:endParaRPr>
            </a:p>
          </xdr:txBody>
        </xdr:sp>
      </mc:Choice>
      <mc:Fallback xmlns="">
        <xdr:sp macro="" textlink="">
          <xdr:nvSpPr>
            <xdr:cNvPr id="11" name="TextBox 10"/>
            <xdr:cNvSpPr txBox="1"/>
          </xdr:nvSpPr>
          <xdr:spPr>
            <a:xfrm>
              <a:off x="561975" y="561975"/>
              <a:ext cx="44767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GB" sz="1100" b="0" i="0">
                  <a:solidFill>
                    <a:srgbClr val="0000FF"/>
                  </a:solidFill>
                  <a:latin typeface="Cambria Math"/>
                </a:rPr>
                <a:t>𝐹𝐶𝐹=𝐸𝐵𝐼𝑇 (1−</a:t>
              </a:r>
              <a:r>
                <a:rPr lang="en-GB" sz="1100" b="0" i="0">
                  <a:solidFill>
                    <a:srgbClr val="0000FF"/>
                  </a:solidFill>
                  <a:latin typeface="Cambria Math"/>
                  <a:ea typeface="Cambria Math"/>
                </a:rPr>
                <a:t>𝜏)+𝐷𝑒𝑝𝑟𝑒𝑐𝑖𝑎𝑡𝑖𝑜𝑛 −𝐶𝑎𝑝𝐸𝑥 − ∆ 𝑊𝑜𝑟𝑘𝑖𝑛𝑔 𝐶𝑎𝑝𝑖𝑡𝑎𝑙</a:t>
              </a:r>
              <a:endParaRPr lang="en-GB" sz="1100" b="0">
                <a:solidFill>
                  <a:srgbClr val="0000FF"/>
                </a:solidFill>
                <a:ea typeface="Cambria Math"/>
              </a:endParaRPr>
            </a:p>
          </xdr:txBody>
        </xdr:sp>
      </mc:Fallback>
    </mc:AlternateContent>
    <xdr:clientData/>
  </xdr:oneCellAnchor>
  <xdr:oneCellAnchor>
    <xdr:from>
      <xdr:col>0</xdr:col>
      <xdr:colOff>552450</xdr:colOff>
      <xdr:row>5</xdr:row>
      <xdr:rowOff>28575</xdr:rowOff>
    </xdr:from>
    <xdr:ext cx="4400550" cy="264560"/>
    <mc:AlternateContent xmlns:mc="http://schemas.openxmlformats.org/markup-compatibility/2006" xmlns:a14="http://schemas.microsoft.com/office/drawing/2010/main">
      <mc:Choice Requires="a14">
        <xdr:sp macro="" textlink="">
          <xdr:nvSpPr>
            <xdr:cNvPr id="12" name="TextBox 11"/>
            <xdr:cNvSpPr txBox="1"/>
          </xdr:nvSpPr>
          <xdr:spPr>
            <a:xfrm>
              <a:off x="552450" y="1019175"/>
              <a:ext cx="4400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left"/>
                  </m:oMathParaPr>
                  <m:oMath xmlns:m="http://schemas.openxmlformats.org/officeDocument/2006/math">
                    <m:r>
                      <a:rPr lang="en-GB" sz="1100" b="0" i="1">
                        <a:solidFill>
                          <a:srgbClr val="0000FF"/>
                        </a:solidFill>
                        <a:latin typeface="Cambria Math"/>
                      </a:rPr>
                      <m:t>𝐹𝐶𝐹</m:t>
                    </m:r>
                    <m:r>
                      <a:rPr lang="en-GB" sz="1100" b="0" i="1">
                        <a:solidFill>
                          <a:srgbClr val="0000FF"/>
                        </a:solidFill>
                        <a:latin typeface="Cambria Math"/>
                      </a:rPr>
                      <m:t>=</m:t>
                    </m:r>
                    <m:r>
                      <a:rPr lang="en-GB" sz="1100" b="0" i="1">
                        <a:solidFill>
                          <a:srgbClr val="0000FF"/>
                        </a:solidFill>
                        <a:latin typeface="Cambria Math"/>
                      </a:rPr>
                      <m:t>𝐸𝐵𝐼𝑇</m:t>
                    </m:r>
                    <m:r>
                      <a:rPr lang="en-GB" sz="1100" b="0" i="1">
                        <a:solidFill>
                          <a:srgbClr val="0000FF"/>
                        </a:solidFill>
                        <a:latin typeface="Cambria Math"/>
                      </a:rPr>
                      <m:t>− </m:t>
                    </m:r>
                    <m:r>
                      <a:rPr lang="en-GB" sz="1100" b="0" i="1">
                        <a:solidFill>
                          <a:srgbClr val="0000FF"/>
                        </a:solidFill>
                        <a:latin typeface="Cambria Math"/>
                      </a:rPr>
                      <m:t>𝑇𝑎𝑥</m:t>
                    </m:r>
                    <m:r>
                      <a:rPr lang="en-GB" sz="1100" b="0" i="1">
                        <a:solidFill>
                          <a:srgbClr val="0000FF"/>
                        </a:solidFill>
                        <a:latin typeface="Cambria Math"/>
                        <a:ea typeface="Cambria Math"/>
                      </a:rPr>
                      <m:t>+</m:t>
                    </m:r>
                    <m:r>
                      <a:rPr lang="en-GB" sz="1100" b="0" i="1">
                        <a:solidFill>
                          <a:srgbClr val="0000FF"/>
                        </a:solidFill>
                        <a:latin typeface="Cambria Math"/>
                        <a:ea typeface="Cambria Math"/>
                      </a:rPr>
                      <m:t>𝐷𝑒𝑝𝑟𝑒𝑐𝑖𝑎𝑡𝑖𝑜𝑛</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𝐶𝑎𝑝𝐸𝑥</m:t>
                    </m:r>
                    <m:r>
                      <a:rPr lang="en-GB" sz="1100" b="0" i="1">
                        <a:solidFill>
                          <a:srgbClr val="0000FF"/>
                        </a:solidFill>
                        <a:latin typeface="Cambria Math"/>
                        <a:ea typeface="Cambria Math"/>
                      </a:rPr>
                      <m:t> − ∆ </m:t>
                    </m:r>
                    <m:r>
                      <a:rPr lang="en-GB" sz="1100" b="0" i="1">
                        <a:solidFill>
                          <a:srgbClr val="0000FF"/>
                        </a:solidFill>
                        <a:latin typeface="Cambria Math"/>
                        <a:ea typeface="Cambria Math"/>
                      </a:rPr>
                      <m:t>𝑊𝑜𝑟𝑘𝑖𝑛𝑔</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𝐶𝑎𝑝𝑖𝑡𝑎𝑙</m:t>
                    </m:r>
                  </m:oMath>
                </m:oMathPara>
              </a14:m>
              <a:endParaRPr lang="en-GB" sz="1100" b="0">
                <a:solidFill>
                  <a:srgbClr val="0000FF"/>
                </a:solidFill>
                <a:ea typeface="Cambria Math"/>
              </a:endParaRPr>
            </a:p>
          </xdr:txBody>
        </xdr:sp>
      </mc:Choice>
      <mc:Fallback xmlns="">
        <xdr:sp macro="" textlink="">
          <xdr:nvSpPr>
            <xdr:cNvPr id="12" name="TextBox 11"/>
            <xdr:cNvSpPr txBox="1"/>
          </xdr:nvSpPr>
          <xdr:spPr>
            <a:xfrm>
              <a:off x="552450" y="1019175"/>
              <a:ext cx="4400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GB" sz="1100" b="0" i="0">
                  <a:solidFill>
                    <a:srgbClr val="0000FF"/>
                  </a:solidFill>
                  <a:latin typeface="Cambria Math"/>
                </a:rPr>
                <a:t>𝐹𝐶𝐹=𝐸𝐵𝐼𝑇− 𝑇𝑎𝑥</a:t>
              </a:r>
              <a:r>
                <a:rPr lang="en-GB" sz="1100" b="0" i="0">
                  <a:solidFill>
                    <a:srgbClr val="0000FF"/>
                  </a:solidFill>
                  <a:latin typeface="Cambria Math"/>
                  <a:ea typeface="Cambria Math"/>
                </a:rPr>
                <a:t>+𝐷𝑒𝑝𝑟𝑒𝑐𝑖𝑎𝑡𝑖𝑜𝑛 −𝐶𝑎𝑝𝐸𝑥 − ∆ 𝑊𝑜𝑟𝑘𝑖𝑛𝑔 𝐶𝑎𝑝𝑖𝑡𝑎𝑙</a:t>
              </a:r>
              <a:endParaRPr lang="en-GB" sz="1100" b="0">
                <a:solidFill>
                  <a:srgbClr val="0000FF"/>
                </a:solidFill>
                <a:ea typeface="Cambria Math"/>
              </a:endParaRPr>
            </a:p>
          </xdr:txBody>
        </xdr:sp>
      </mc:Fallback>
    </mc:AlternateContent>
    <xdr:clientData/>
  </xdr:oneCellAnchor>
  <xdr:twoCellAnchor>
    <xdr:from>
      <xdr:col>16</xdr:col>
      <xdr:colOff>47627</xdr:colOff>
      <xdr:row>26</xdr:row>
      <xdr:rowOff>71437</xdr:rowOff>
    </xdr:from>
    <xdr:to>
      <xdr:col>23</xdr:col>
      <xdr:colOff>254793</xdr:colOff>
      <xdr:row>39</xdr:row>
      <xdr:rowOff>166687</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14290</xdr:colOff>
      <xdr:row>41</xdr:row>
      <xdr:rowOff>64294</xdr:rowOff>
    </xdr:from>
    <xdr:to>
      <xdr:col>23</xdr:col>
      <xdr:colOff>278607</xdr:colOff>
      <xdr:row>55</xdr:row>
      <xdr:rowOff>71438</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578115</xdr:colOff>
      <xdr:row>4</xdr:row>
      <xdr:rowOff>124355</xdr:rowOff>
    </xdr:from>
    <xdr:to>
      <xdr:col>13</xdr:col>
      <xdr:colOff>762001</xdr:colOff>
      <xdr:row>21</xdr:row>
      <xdr:rowOff>59530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10"/>
  <sheetViews>
    <sheetView workbookViewId="0"/>
  </sheetViews>
  <sheetFormatPr defaultRowHeight="12.75"/>
  <cols>
    <col min="9" max="9" width="15.85546875" customWidth="1"/>
  </cols>
  <sheetData>
    <row r="1" spans="1:7" ht="15.75">
      <c r="A1" s="115" t="s">
        <v>206</v>
      </c>
      <c r="B1" s="113"/>
      <c r="C1" s="113"/>
      <c r="D1" s="113"/>
      <c r="E1" s="113"/>
      <c r="F1" s="113"/>
      <c r="G1" s="113"/>
    </row>
    <row r="3" spans="1:7">
      <c r="A3" t="s">
        <v>221</v>
      </c>
    </row>
    <row r="4" spans="1:7">
      <c r="A4" t="s">
        <v>222</v>
      </c>
    </row>
    <row r="6" spans="1:7">
      <c r="A6" t="s">
        <v>207</v>
      </c>
    </row>
    <row r="7" spans="1:7">
      <c r="A7" t="s">
        <v>210</v>
      </c>
    </row>
    <row r="8" spans="1:7">
      <c r="A8" t="s">
        <v>211</v>
      </c>
    </row>
    <row r="9" spans="1:7">
      <c r="A9" t="s">
        <v>212</v>
      </c>
    </row>
    <row r="10" spans="1:7">
      <c r="A10" t="s">
        <v>213</v>
      </c>
    </row>
  </sheetData>
  <phoneticPr fontId="14"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24"/>
  <sheetViews>
    <sheetView workbookViewId="0"/>
  </sheetViews>
  <sheetFormatPr defaultRowHeight="12.75"/>
  <cols>
    <col min="1" max="1" width="30" style="26" bestFit="1" customWidth="1"/>
    <col min="2" max="6" width="10" bestFit="1" customWidth="1"/>
  </cols>
  <sheetData>
    <row r="1" spans="1:6">
      <c r="A1" s="11" t="s">
        <v>204</v>
      </c>
    </row>
    <row r="2" spans="1:6" ht="13.5" thickBot="1"/>
    <row r="3" spans="1:6" ht="15" thickBot="1">
      <c r="A3" s="73"/>
      <c r="B3" s="29" t="s">
        <v>71</v>
      </c>
      <c r="C3" s="1">
        <v>1999</v>
      </c>
      <c r="D3" s="1">
        <v>2000</v>
      </c>
      <c r="E3" s="1">
        <v>2001</v>
      </c>
      <c r="F3" s="1">
        <v>2002</v>
      </c>
    </row>
    <row r="4" spans="1:6">
      <c r="A4" s="70"/>
      <c r="B4" s="16"/>
      <c r="C4" s="16"/>
      <c r="D4" s="16"/>
      <c r="E4" s="16"/>
      <c r="F4" s="16"/>
    </row>
    <row r="5" spans="1:6">
      <c r="A5" s="71" t="s">
        <v>33</v>
      </c>
      <c r="B5" s="7">
        <v>1511000</v>
      </c>
      <c r="C5" s="7">
        <v>2240528</v>
      </c>
      <c r="D5" s="7">
        <v>2393187</v>
      </c>
      <c r="E5" s="7">
        <v>2509100</v>
      </c>
      <c r="F5" s="7">
        <v>2608385</v>
      </c>
    </row>
    <row r="6" spans="1:6" ht="14.25">
      <c r="A6" s="70" t="s">
        <v>34</v>
      </c>
      <c r="B6" s="102">
        <v>1125884</v>
      </c>
      <c r="C6" s="102">
        <v>1690366</v>
      </c>
      <c r="D6" s="102">
        <v>1780531</v>
      </c>
      <c r="E6" s="102">
        <v>1862103</v>
      </c>
      <c r="F6" s="102">
        <v>1933387</v>
      </c>
    </row>
    <row r="7" spans="1:6">
      <c r="A7" s="70" t="s">
        <v>35</v>
      </c>
      <c r="B7" s="6">
        <v>385116</v>
      </c>
      <c r="C7" s="6">
        <v>550162</v>
      </c>
      <c r="D7" s="6">
        <v>612656</v>
      </c>
      <c r="E7" s="6">
        <v>646997</v>
      </c>
      <c r="F7" s="6">
        <v>674998</v>
      </c>
    </row>
    <row r="8" spans="1:6">
      <c r="A8" s="70"/>
      <c r="B8" s="3"/>
      <c r="C8" s="24"/>
      <c r="D8" s="24"/>
      <c r="E8" s="24"/>
      <c r="F8" s="24"/>
    </row>
    <row r="9" spans="1:6">
      <c r="A9" s="70" t="s">
        <v>36</v>
      </c>
      <c r="B9" s="6">
        <v>268748</v>
      </c>
      <c r="C9" s="6">
        <v>411254</v>
      </c>
      <c r="D9" s="6">
        <v>428161</v>
      </c>
      <c r="E9" s="6">
        <v>446143</v>
      </c>
      <c r="F9" s="6">
        <v>460518</v>
      </c>
    </row>
    <row r="10" spans="1:6" ht="14.25">
      <c r="A10" s="70" t="s">
        <v>37</v>
      </c>
      <c r="B10" s="102">
        <v>13680</v>
      </c>
      <c r="C10" s="102">
        <v>12876</v>
      </c>
      <c r="D10" s="102">
        <v>12876</v>
      </c>
      <c r="E10" s="102">
        <v>12876</v>
      </c>
      <c r="F10" s="102">
        <v>12876</v>
      </c>
    </row>
    <row r="11" spans="1:6">
      <c r="A11" s="70" t="s">
        <v>72</v>
      </c>
      <c r="B11" s="6">
        <v>102688</v>
      </c>
      <c r="C11" s="6">
        <v>126032</v>
      </c>
      <c r="D11" s="6">
        <v>171619</v>
      </c>
      <c r="E11" s="6">
        <v>187978</v>
      </c>
      <c r="F11" s="6">
        <v>201604</v>
      </c>
    </row>
    <row r="12" spans="1:6">
      <c r="A12" s="70"/>
      <c r="B12" s="3"/>
      <c r="C12" s="3"/>
      <c r="D12" s="3"/>
      <c r="E12" s="3"/>
      <c r="F12" s="3"/>
    </row>
    <row r="13" spans="1:6">
      <c r="A13" s="70" t="s">
        <v>39</v>
      </c>
      <c r="B13" s="6">
        <v>-6299</v>
      </c>
      <c r="C13" s="6">
        <v>-10173</v>
      </c>
      <c r="D13" s="6">
        <v>-10783</v>
      </c>
      <c r="E13" s="6">
        <v>-11430</v>
      </c>
      <c r="F13" s="6">
        <v>-12116</v>
      </c>
    </row>
    <row r="14" spans="1:6">
      <c r="A14" s="70" t="s">
        <v>40</v>
      </c>
      <c r="B14" s="6">
        <v>2307</v>
      </c>
      <c r="C14" s="6">
        <v>4569</v>
      </c>
      <c r="D14" s="6">
        <v>5670</v>
      </c>
      <c r="E14" s="6">
        <v>7500</v>
      </c>
      <c r="F14" s="6">
        <v>9932</v>
      </c>
    </row>
    <row r="15" spans="1:6" ht="14.25">
      <c r="A15" s="70" t="s">
        <v>41</v>
      </c>
      <c r="B15" s="102">
        <v>11521</v>
      </c>
      <c r="C15" s="102">
        <v>14325</v>
      </c>
      <c r="D15" s="102">
        <v>12987</v>
      </c>
      <c r="E15" s="102">
        <v>10286</v>
      </c>
      <c r="F15" s="102">
        <v>8134</v>
      </c>
    </row>
    <row r="16" spans="1:6">
      <c r="A16" s="71" t="s">
        <v>42</v>
      </c>
      <c r="B16" s="7">
        <v>87175</v>
      </c>
      <c r="C16" s="7">
        <v>106103</v>
      </c>
      <c r="D16" s="7">
        <v>153519</v>
      </c>
      <c r="E16" s="7">
        <v>173762</v>
      </c>
      <c r="F16" s="7">
        <v>191286</v>
      </c>
    </row>
    <row r="17" spans="1:6">
      <c r="A17" s="70"/>
      <c r="B17" s="3"/>
      <c r="C17" s="3"/>
      <c r="D17" s="3"/>
      <c r="E17" s="3"/>
      <c r="F17" s="3"/>
    </row>
    <row r="18" spans="1:6" ht="14.25">
      <c r="A18" s="70" t="s">
        <v>43</v>
      </c>
      <c r="B18" s="102">
        <v>38585</v>
      </c>
      <c r="C18" s="102">
        <v>46071</v>
      </c>
      <c r="D18" s="102">
        <v>66659</v>
      </c>
      <c r="E18" s="102">
        <v>75448</v>
      </c>
      <c r="F18" s="102">
        <v>83057</v>
      </c>
    </row>
    <row r="19" spans="1:6">
      <c r="A19" s="71" t="s">
        <v>44</v>
      </c>
      <c r="B19" s="7">
        <v>48590</v>
      </c>
      <c r="C19" s="7">
        <v>60032</v>
      </c>
      <c r="D19" s="7">
        <v>86860</v>
      </c>
      <c r="E19" s="7">
        <v>98314</v>
      </c>
      <c r="F19" s="7">
        <v>108229</v>
      </c>
    </row>
    <row r="20" spans="1:6" ht="13.5" thickBot="1">
      <c r="A20" s="60"/>
      <c r="B20" s="9"/>
      <c r="C20" s="9"/>
      <c r="D20" s="9"/>
      <c r="E20" s="9"/>
      <c r="F20" s="9"/>
    </row>
    <row r="22" spans="1:6" s="92" customFormat="1">
      <c r="A22" s="95" t="s">
        <v>179</v>
      </c>
      <c r="B22" s="77"/>
      <c r="C22" s="91"/>
    </row>
    <row r="23" spans="1:6" s="92" customFormat="1" ht="11.25">
      <c r="A23" s="93"/>
    </row>
    <row r="24" spans="1:6" ht="15.75">
      <c r="A24" s="103" t="s">
        <v>199</v>
      </c>
    </row>
  </sheetData>
  <phoneticPr fontId="14"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49"/>
  <sheetViews>
    <sheetView workbookViewId="0"/>
  </sheetViews>
  <sheetFormatPr defaultRowHeight="12.75"/>
  <cols>
    <col min="1" max="1" width="42.7109375" style="10" bestFit="1" customWidth="1"/>
    <col min="2" max="2" width="9" customWidth="1"/>
    <col min="3" max="6" width="8.5703125" bestFit="1" customWidth="1"/>
  </cols>
  <sheetData>
    <row r="1" spans="1:6">
      <c r="A1" s="11" t="s">
        <v>205</v>
      </c>
    </row>
    <row r="2" spans="1:6" ht="13.5" thickBot="1"/>
    <row r="3" spans="1:6" ht="13.5" thickBot="1">
      <c r="A3" s="29"/>
      <c r="B3" s="1" t="s">
        <v>150</v>
      </c>
      <c r="C3" s="1">
        <v>1999</v>
      </c>
      <c r="D3" s="1">
        <v>2000</v>
      </c>
      <c r="E3" s="1">
        <v>2001</v>
      </c>
      <c r="F3" s="1">
        <v>2002</v>
      </c>
    </row>
    <row r="4" spans="1:6">
      <c r="A4" s="74"/>
      <c r="B4" s="3"/>
      <c r="C4" s="3"/>
      <c r="D4" s="3"/>
      <c r="E4" s="3"/>
      <c r="F4" s="3"/>
    </row>
    <row r="5" spans="1:6">
      <c r="A5" s="69" t="s">
        <v>45</v>
      </c>
      <c r="B5" s="24"/>
      <c r="C5" s="24"/>
      <c r="D5" s="24"/>
      <c r="E5" s="24"/>
      <c r="F5" s="24"/>
    </row>
    <row r="6" spans="1:6">
      <c r="A6" s="68"/>
      <c r="B6" s="3"/>
      <c r="C6" s="3"/>
      <c r="D6" s="3"/>
      <c r="E6" s="3"/>
      <c r="F6" s="3"/>
    </row>
    <row r="7" spans="1:6">
      <c r="A7" s="68" t="s">
        <v>44</v>
      </c>
      <c r="B7" s="6">
        <v>48590</v>
      </c>
      <c r="C7" s="6">
        <v>60032</v>
      </c>
      <c r="D7" s="6">
        <v>86860</v>
      </c>
      <c r="E7" s="6">
        <v>98314</v>
      </c>
      <c r="F7" s="6">
        <v>108229</v>
      </c>
    </row>
    <row r="8" spans="1:6">
      <c r="A8" s="68" t="s">
        <v>46</v>
      </c>
      <c r="B8" s="3"/>
      <c r="C8" s="3"/>
      <c r="D8" s="3"/>
      <c r="E8" s="3"/>
      <c r="F8" s="3"/>
    </row>
    <row r="9" spans="1:6">
      <c r="A9" s="68" t="s">
        <v>47</v>
      </c>
      <c r="B9" s="3"/>
      <c r="C9" s="3"/>
      <c r="D9" s="3"/>
      <c r="E9" s="3"/>
      <c r="F9" s="3"/>
    </row>
    <row r="10" spans="1:6">
      <c r="A10" s="68" t="s">
        <v>48</v>
      </c>
      <c r="B10" s="6">
        <v>56113</v>
      </c>
      <c r="C10" s="6">
        <v>87661</v>
      </c>
      <c r="D10" s="6">
        <v>91786</v>
      </c>
      <c r="E10" s="6">
        <v>94593</v>
      </c>
      <c r="F10" s="6">
        <v>97355</v>
      </c>
    </row>
    <row r="11" spans="1:6">
      <c r="A11" s="68" t="s">
        <v>13</v>
      </c>
      <c r="B11" s="101">
        <v>36816</v>
      </c>
      <c r="C11" s="101">
        <v>-1964</v>
      </c>
      <c r="D11" s="101">
        <v>1704</v>
      </c>
      <c r="E11" s="101">
        <v>-5075</v>
      </c>
      <c r="F11" s="101">
        <v>-2664</v>
      </c>
    </row>
    <row r="12" spans="1:6">
      <c r="A12" s="68" t="s">
        <v>49</v>
      </c>
      <c r="B12" s="101">
        <v>0</v>
      </c>
      <c r="C12" s="101">
        <v>2000</v>
      </c>
      <c r="D12" s="101">
        <v>2000</v>
      </c>
      <c r="E12" s="101">
        <v>2000</v>
      </c>
      <c r="F12" s="101">
        <v>2000</v>
      </c>
    </row>
    <row r="13" spans="1:6">
      <c r="A13" s="68" t="s">
        <v>50</v>
      </c>
      <c r="B13" s="101">
        <v>0</v>
      </c>
      <c r="C13" s="101">
        <v>-2000</v>
      </c>
      <c r="D13" s="101">
        <v>-2000</v>
      </c>
      <c r="E13" s="101">
        <v>-2000</v>
      </c>
      <c r="F13" s="101">
        <v>-2000</v>
      </c>
    </row>
    <row r="14" spans="1:6">
      <c r="A14" s="68" t="s">
        <v>194</v>
      </c>
      <c r="B14" s="101">
        <v>9097</v>
      </c>
      <c r="C14" s="101">
        <v>-3410</v>
      </c>
      <c r="D14" s="101">
        <v>-21803</v>
      </c>
      <c r="E14" s="101">
        <v>-17002</v>
      </c>
      <c r="F14" s="101">
        <v>-16631</v>
      </c>
    </row>
    <row r="15" spans="1:6">
      <c r="A15" s="68" t="s">
        <v>195</v>
      </c>
      <c r="B15" s="101">
        <v>6644</v>
      </c>
      <c r="C15" s="101">
        <v>-2707</v>
      </c>
      <c r="D15" s="101">
        <v>-10396</v>
      </c>
      <c r="E15" s="101">
        <v>-9485</v>
      </c>
      <c r="F15" s="101">
        <v>-12711</v>
      </c>
    </row>
    <row r="16" spans="1:6">
      <c r="A16" s="68" t="s">
        <v>196</v>
      </c>
      <c r="B16" s="101">
        <v>-15744</v>
      </c>
      <c r="C16" s="101">
        <v>-450</v>
      </c>
      <c r="D16" s="101">
        <v>-2570</v>
      </c>
      <c r="E16" s="101">
        <v>-966</v>
      </c>
      <c r="F16" s="101">
        <v>-1989</v>
      </c>
    </row>
    <row r="17" spans="1:6">
      <c r="A17" s="68" t="s">
        <v>198</v>
      </c>
      <c r="B17" s="101">
        <v>21707</v>
      </c>
      <c r="C17" s="101">
        <v>1463</v>
      </c>
      <c r="D17" s="101">
        <v>-9072</v>
      </c>
      <c r="E17" s="101">
        <v>-4201</v>
      </c>
      <c r="F17" s="101">
        <v>-3649</v>
      </c>
    </row>
    <row r="18" spans="1:6" ht="14.25">
      <c r="A18" s="68" t="s">
        <v>197</v>
      </c>
      <c r="B18" s="102">
        <v>-23139</v>
      </c>
      <c r="C18" s="102">
        <v>-658</v>
      </c>
      <c r="D18" s="102">
        <v>16136</v>
      </c>
      <c r="E18" s="102">
        <v>13952</v>
      </c>
      <c r="F18" s="102">
        <v>11835</v>
      </c>
    </row>
    <row r="19" spans="1:6">
      <c r="A19" s="69" t="s">
        <v>51</v>
      </c>
      <c r="B19" s="7">
        <v>140085</v>
      </c>
      <c r="C19" s="7">
        <v>139967</v>
      </c>
      <c r="D19" s="7">
        <v>152645</v>
      </c>
      <c r="E19" s="7">
        <v>170130</v>
      </c>
      <c r="F19" s="7">
        <v>179775</v>
      </c>
    </row>
    <row r="20" spans="1:6">
      <c r="A20" s="69"/>
      <c r="B20" s="31"/>
      <c r="C20" s="31"/>
      <c r="D20" s="31"/>
      <c r="E20" s="31"/>
      <c r="F20" s="31"/>
    </row>
    <row r="21" spans="1:6">
      <c r="A21" s="69"/>
      <c r="B21" s="24"/>
      <c r="C21" s="24"/>
      <c r="D21" s="24"/>
      <c r="E21" s="24"/>
      <c r="F21" s="24"/>
    </row>
    <row r="22" spans="1:6">
      <c r="A22" s="69" t="s">
        <v>52</v>
      </c>
      <c r="B22" s="24"/>
      <c r="C22" s="24"/>
      <c r="D22" s="24"/>
      <c r="E22" s="24"/>
      <c r="F22" s="24"/>
    </row>
    <row r="23" spans="1:6">
      <c r="A23" s="68"/>
      <c r="B23" s="3"/>
      <c r="C23" s="3"/>
      <c r="D23" s="3"/>
      <c r="E23" s="3"/>
      <c r="F23" s="3"/>
    </row>
    <row r="24" spans="1:6">
      <c r="A24" s="68" t="s">
        <v>53</v>
      </c>
      <c r="B24" s="101">
        <v>-87691</v>
      </c>
      <c r="C24" s="101">
        <v>-105000</v>
      </c>
      <c r="D24" s="101">
        <v>-105000</v>
      </c>
      <c r="E24" s="101">
        <v>-105000</v>
      </c>
      <c r="F24" s="101">
        <v>-115000</v>
      </c>
    </row>
    <row r="25" spans="1:6">
      <c r="A25" s="68" t="s">
        <v>54</v>
      </c>
      <c r="B25" s="3">
        <v>0</v>
      </c>
      <c r="C25" s="6">
        <v>7795</v>
      </c>
      <c r="D25" s="6">
        <v>8029</v>
      </c>
      <c r="E25" s="6">
        <v>8189</v>
      </c>
      <c r="F25" s="6">
        <v>8353</v>
      </c>
    </row>
    <row r="26" spans="1:6">
      <c r="A26" s="68" t="s">
        <v>55</v>
      </c>
      <c r="B26" s="25">
        <v>0</v>
      </c>
      <c r="C26" s="25">
        <v>0</v>
      </c>
      <c r="D26" s="25">
        <v>0</v>
      </c>
      <c r="E26" s="3">
        <v>0</v>
      </c>
      <c r="F26" s="25">
        <v>0</v>
      </c>
    </row>
    <row r="27" spans="1:6" ht="14.25">
      <c r="A27" s="68" t="s">
        <v>56</v>
      </c>
      <c r="B27" s="102">
        <v>0</v>
      </c>
      <c r="C27" s="102">
        <v>0</v>
      </c>
      <c r="D27" s="102">
        <v>0</v>
      </c>
      <c r="E27" s="102">
        <v>0</v>
      </c>
      <c r="F27" s="102">
        <v>0</v>
      </c>
    </row>
    <row r="28" spans="1:6">
      <c r="A28" s="69" t="s">
        <v>57</v>
      </c>
      <c r="B28" s="7">
        <v>-87691</v>
      </c>
      <c r="C28" s="7">
        <v>-97205</v>
      </c>
      <c r="D28" s="7">
        <v>-96971</v>
      </c>
      <c r="E28" s="7">
        <v>-96811</v>
      </c>
      <c r="F28" s="7">
        <v>-106647</v>
      </c>
    </row>
    <row r="29" spans="1:6">
      <c r="A29" s="68"/>
      <c r="B29" s="24"/>
      <c r="C29" s="24"/>
      <c r="D29" s="24"/>
      <c r="E29" s="24"/>
      <c r="F29" s="24"/>
    </row>
    <row r="30" spans="1:6">
      <c r="A30" s="68"/>
      <c r="B30" s="24"/>
      <c r="C30" s="24"/>
      <c r="D30" s="24"/>
      <c r="E30" s="24"/>
      <c r="F30" s="24"/>
    </row>
    <row r="31" spans="1:6">
      <c r="A31" s="69" t="s">
        <v>58</v>
      </c>
      <c r="B31" s="24"/>
      <c r="C31" s="24"/>
      <c r="D31" s="24"/>
      <c r="E31" s="24"/>
      <c r="F31" s="24"/>
    </row>
    <row r="32" spans="1:6">
      <c r="A32" s="68"/>
      <c r="B32" s="3"/>
      <c r="C32" s="3"/>
      <c r="D32" s="3"/>
      <c r="E32" s="3"/>
      <c r="F32" s="3"/>
    </row>
    <row r="33" spans="1:6">
      <c r="A33" s="68" t="s">
        <v>59</v>
      </c>
      <c r="B33" s="6">
        <v>26594</v>
      </c>
      <c r="C33" s="6">
        <v>15000</v>
      </c>
      <c r="D33" s="6">
        <v>15000</v>
      </c>
      <c r="E33" s="6">
        <v>15000</v>
      </c>
      <c r="F33" s="6">
        <v>15000</v>
      </c>
    </row>
    <row r="34" spans="1:6">
      <c r="A34" s="68" t="s">
        <v>61</v>
      </c>
      <c r="B34" s="104">
        <v>0</v>
      </c>
      <c r="C34" s="104">
        <v>-55000</v>
      </c>
      <c r="D34" s="104">
        <v>-60000</v>
      </c>
      <c r="E34" s="101">
        <v>-60000</v>
      </c>
      <c r="F34" s="101">
        <v>-50000</v>
      </c>
    </row>
    <row r="35" spans="1:6">
      <c r="A35" s="68" t="s">
        <v>62</v>
      </c>
      <c r="B35" s="101">
        <v>4033</v>
      </c>
      <c r="C35" s="101">
        <v>0</v>
      </c>
      <c r="D35" s="101">
        <v>0</v>
      </c>
      <c r="E35" s="101">
        <v>0</v>
      </c>
      <c r="F35" s="101">
        <v>0</v>
      </c>
    </row>
    <row r="36" spans="1:6">
      <c r="A36" s="68" t="s">
        <v>193</v>
      </c>
      <c r="B36" s="101">
        <v>2245</v>
      </c>
      <c r="C36" s="101">
        <v>0</v>
      </c>
      <c r="D36" s="101">
        <v>0</v>
      </c>
      <c r="E36" s="101">
        <v>0</v>
      </c>
      <c r="F36" s="101">
        <v>0</v>
      </c>
    </row>
    <row r="37" spans="1:6">
      <c r="A37" s="68" t="s">
        <v>63</v>
      </c>
      <c r="B37" s="101">
        <v>0</v>
      </c>
      <c r="C37" s="101">
        <v>-4033</v>
      </c>
      <c r="D37" s="101">
        <v>-4074</v>
      </c>
      <c r="E37" s="101">
        <v>-4114</v>
      </c>
      <c r="F37" s="101">
        <v>-4156</v>
      </c>
    </row>
    <row r="38" spans="1:6" ht="14.25">
      <c r="A38" s="68" t="s">
        <v>64</v>
      </c>
      <c r="B38" s="102">
        <v>-1765</v>
      </c>
      <c r="C38" s="102">
        <v>-5403</v>
      </c>
      <c r="D38" s="102">
        <v>-7817</v>
      </c>
      <c r="E38" s="102">
        <v>-8848</v>
      </c>
      <c r="F38" s="102">
        <v>-9741</v>
      </c>
    </row>
    <row r="39" spans="1:6">
      <c r="A39" s="69" t="s">
        <v>65</v>
      </c>
      <c r="B39" s="7">
        <v>31106</v>
      </c>
      <c r="C39" s="7">
        <v>-49436</v>
      </c>
      <c r="D39" s="7">
        <v>-56891</v>
      </c>
      <c r="E39" s="7">
        <v>-57962</v>
      </c>
      <c r="F39" s="7">
        <v>-48897</v>
      </c>
    </row>
    <row r="40" spans="1:6">
      <c r="A40" s="68"/>
      <c r="B40" s="3"/>
      <c r="C40" s="3"/>
      <c r="D40" s="3"/>
      <c r="E40" s="3"/>
      <c r="F40" s="3"/>
    </row>
    <row r="41" spans="1:6">
      <c r="A41" s="68"/>
      <c r="B41" s="3"/>
      <c r="C41" s="3"/>
      <c r="D41" s="3"/>
      <c r="E41" s="3"/>
      <c r="F41" s="3"/>
    </row>
    <row r="42" spans="1:6">
      <c r="A42" s="68" t="s">
        <v>67</v>
      </c>
      <c r="B42" s="101">
        <v>83500</v>
      </c>
      <c r="C42" s="101">
        <v>-6674</v>
      </c>
      <c r="D42" s="101">
        <v>-1217</v>
      </c>
      <c r="E42" s="101">
        <v>15357</v>
      </c>
      <c r="F42" s="101">
        <v>24231</v>
      </c>
    </row>
    <row r="43" spans="1:6" ht="14.25">
      <c r="A43" s="68" t="s">
        <v>68</v>
      </c>
      <c r="B43" s="102">
        <v>2454</v>
      </c>
      <c r="C43" s="102">
        <v>63512</v>
      </c>
      <c r="D43" s="102">
        <v>56838</v>
      </c>
      <c r="E43" s="102">
        <v>55621</v>
      </c>
      <c r="F43" s="102">
        <v>70976</v>
      </c>
    </row>
    <row r="44" spans="1:6">
      <c r="A44" s="69" t="s">
        <v>69</v>
      </c>
      <c r="B44" s="7">
        <v>85955</v>
      </c>
      <c r="C44" s="7">
        <v>56838</v>
      </c>
      <c r="D44" s="7">
        <v>55621</v>
      </c>
      <c r="E44" s="7">
        <v>70978</v>
      </c>
      <c r="F44" s="7">
        <v>95207</v>
      </c>
    </row>
    <row r="45" spans="1:6" ht="13.5" thickBot="1">
      <c r="A45" s="60"/>
      <c r="B45" s="9"/>
      <c r="C45" s="9"/>
      <c r="D45" s="9"/>
      <c r="E45" s="9"/>
      <c r="F45" s="9"/>
    </row>
    <row r="47" spans="1:6">
      <c r="A47" s="95" t="s">
        <v>183</v>
      </c>
      <c r="B47" s="77"/>
      <c r="C47" s="10"/>
    </row>
    <row r="48" spans="1:6">
      <c r="A48" s="93"/>
    </row>
    <row r="49" spans="1:1" ht="15.75">
      <c r="A49" s="103" t="s">
        <v>199</v>
      </c>
    </row>
  </sheetData>
  <phoneticPr fontId="14"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23"/>
  <sheetViews>
    <sheetView workbookViewId="0"/>
  </sheetViews>
  <sheetFormatPr defaultRowHeight="12.75"/>
  <cols>
    <col min="1" max="1" width="17.7109375" style="10" bestFit="1" customWidth="1"/>
    <col min="2" max="2" width="76.28515625" style="90" customWidth="1"/>
  </cols>
  <sheetData>
    <row r="1" spans="1:4">
      <c r="A1" s="11" t="s">
        <v>178</v>
      </c>
    </row>
    <row r="2" spans="1:4" ht="13.5" thickBot="1"/>
    <row r="3" spans="1:4" ht="13.5" thickBot="1">
      <c r="A3" s="83" t="s">
        <v>169</v>
      </c>
      <c r="B3" s="80" t="s">
        <v>170</v>
      </c>
      <c r="C3" s="246" t="s">
        <v>264</v>
      </c>
      <c r="D3" s="247"/>
    </row>
    <row r="4" spans="1:4">
      <c r="A4" s="84"/>
      <c r="B4" s="81"/>
    </row>
    <row r="5" spans="1:4" ht="36">
      <c r="A5" s="84" t="s">
        <v>86</v>
      </c>
      <c r="B5" s="81" t="s">
        <v>171</v>
      </c>
      <c r="C5" s="200" t="s">
        <v>258</v>
      </c>
    </row>
    <row r="6" spans="1:4">
      <c r="A6" s="94"/>
      <c r="B6" s="81"/>
      <c r="C6" s="200"/>
    </row>
    <row r="7" spans="1:4">
      <c r="A7" s="668" t="s">
        <v>172</v>
      </c>
      <c r="B7" s="669" t="s">
        <v>173</v>
      </c>
      <c r="C7" s="672" t="s">
        <v>258</v>
      </c>
      <c r="D7" s="673"/>
    </row>
    <row r="8" spans="1:4">
      <c r="A8" s="668"/>
      <c r="B8" s="669"/>
      <c r="C8" s="673"/>
      <c r="D8" s="673"/>
    </row>
    <row r="9" spans="1:4">
      <c r="A9" s="84"/>
      <c r="B9" s="81"/>
      <c r="C9" s="200"/>
    </row>
    <row r="10" spans="1:4">
      <c r="A10" s="668" t="s">
        <v>99</v>
      </c>
      <c r="B10" s="669" t="s">
        <v>174</v>
      </c>
      <c r="C10" s="672" t="s">
        <v>258</v>
      </c>
      <c r="D10" s="673"/>
    </row>
    <row r="11" spans="1:4">
      <c r="A11" s="668"/>
      <c r="B11" s="669"/>
      <c r="C11" s="673"/>
      <c r="D11" s="673"/>
    </row>
    <row r="12" spans="1:4">
      <c r="A12" s="84"/>
      <c r="B12" s="81"/>
      <c r="C12" s="200"/>
    </row>
    <row r="13" spans="1:4">
      <c r="A13" s="668" t="s">
        <v>100</v>
      </c>
      <c r="B13" s="669" t="s">
        <v>175</v>
      </c>
      <c r="C13" s="672" t="s">
        <v>265</v>
      </c>
      <c r="D13" s="673"/>
    </row>
    <row r="14" spans="1:4">
      <c r="A14" s="668"/>
      <c r="B14" s="669"/>
      <c r="C14" s="673"/>
      <c r="D14" s="673"/>
    </row>
    <row r="15" spans="1:4">
      <c r="A15" s="84"/>
      <c r="B15" s="81"/>
      <c r="C15" s="200"/>
    </row>
    <row r="16" spans="1:4">
      <c r="A16" s="668" t="s">
        <v>101</v>
      </c>
      <c r="B16" s="669" t="s">
        <v>176</v>
      </c>
      <c r="C16" s="672" t="s">
        <v>265</v>
      </c>
      <c r="D16" s="673"/>
    </row>
    <row r="17" spans="1:4">
      <c r="A17" s="668"/>
      <c r="B17" s="669"/>
      <c r="C17" s="673"/>
      <c r="D17" s="673"/>
    </row>
    <row r="18" spans="1:4">
      <c r="A18" s="84"/>
      <c r="B18" s="81"/>
      <c r="C18" s="200"/>
    </row>
    <row r="19" spans="1:4">
      <c r="A19" s="668" t="s">
        <v>102</v>
      </c>
      <c r="B19" s="669" t="s">
        <v>177</v>
      </c>
      <c r="C19" s="672" t="s">
        <v>265</v>
      </c>
      <c r="D19" s="673"/>
    </row>
    <row r="20" spans="1:4">
      <c r="A20" s="668"/>
      <c r="B20" s="669"/>
      <c r="C20" s="673"/>
      <c r="D20" s="673"/>
    </row>
    <row r="21" spans="1:4" ht="13.5" thickBot="1">
      <c r="A21" s="670"/>
      <c r="B21" s="671"/>
      <c r="C21" s="674"/>
      <c r="D21" s="674"/>
    </row>
    <row r="23" spans="1:4">
      <c r="A23" s="95" t="s">
        <v>182</v>
      </c>
    </row>
  </sheetData>
  <mergeCells count="15">
    <mergeCell ref="C7:D8"/>
    <mergeCell ref="C10:D11"/>
    <mergeCell ref="C13:D14"/>
    <mergeCell ref="C16:D17"/>
    <mergeCell ref="C19:D21"/>
    <mergeCell ref="A7:A8"/>
    <mergeCell ref="B7:B8"/>
    <mergeCell ref="A10:A11"/>
    <mergeCell ref="B10:B11"/>
    <mergeCell ref="A19:A21"/>
    <mergeCell ref="B19:B21"/>
    <mergeCell ref="A13:A14"/>
    <mergeCell ref="B13:B14"/>
    <mergeCell ref="A16:A17"/>
    <mergeCell ref="B16:B17"/>
  </mergeCells>
  <phoneticPr fontId="14"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GW54"/>
  <sheetViews>
    <sheetView workbookViewId="0"/>
  </sheetViews>
  <sheetFormatPr defaultRowHeight="12.75"/>
  <cols>
    <col min="1" max="1" width="30.5703125" style="47" customWidth="1"/>
    <col min="2" max="2" width="9.5703125" style="47" customWidth="1"/>
    <col min="3" max="3" width="10.7109375" style="47" customWidth="1"/>
    <col min="4" max="4" width="9.140625" style="47"/>
    <col min="5" max="5" width="9" style="47" customWidth="1"/>
    <col min="6" max="6" width="8.5703125" style="47" customWidth="1"/>
    <col min="7" max="7" width="8" style="47" customWidth="1"/>
    <col min="8" max="8" width="12.85546875" style="42" bestFit="1" customWidth="1"/>
    <col min="9" max="9" width="11.5703125" style="42" bestFit="1" customWidth="1"/>
    <col min="10" max="10" width="13.7109375" style="42" customWidth="1"/>
    <col min="11" max="11" width="12.140625" style="42" customWidth="1"/>
    <col min="12" max="12" width="13" style="42" customWidth="1"/>
    <col min="13" max="13" width="12" style="42" customWidth="1"/>
    <col min="14" max="14" width="10" style="42" customWidth="1"/>
    <col min="15" max="15" width="8.85546875" style="42" bestFit="1" customWidth="1"/>
    <col min="16" max="16" width="7.7109375" style="42" bestFit="1" customWidth="1"/>
    <col min="17" max="17" width="8.85546875" style="42" bestFit="1" customWidth="1"/>
    <col min="18" max="19" width="9.28515625" style="42" bestFit="1" customWidth="1"/>
    <col min="20" max="16384" width="9.140625" style="42"/>
  </cols>
  <sheetData>
    <row r="1" spans="1:28">
      <c r="A1" s="11" t="s">
        <v>214</v>
      </c>
      <c r="I1"/>
      <c r="J1"/>
      <c r="K1"/>
      <c r="L1"/>
      <c r="M1" s="44"/>
      <c r="N1" s="44"/>
      <c r="O1" s="44"/>
      <c r="P1" s="44"/>
      <c r="Q1" s="44"/>
      <c r="R1" s="44"/>
      <c r="S1" s="44"/>
      <c r="T1" s="44"/>
      <c r="U1" s="44"/>
      <c r="V1" s="44"/>
      <c r="W1" s="44"/>
      <c r="X1" s="44"/>
      <c r="Y1" s="44"/>
      <c r="Z1" s="44"/>
      <c r="AA1" s="44"/>
      <c r="AB1" s="44" t="s">
        <v>91</v>
      </c>
    </row>
    <row r="2" spans="1:28" ht="13.5" thickBot="1">
      <c r="M2" s="45"/>
      <c r="N2" s="45"/>
      <c r="O2" s="45"/>
      <c r="P2" s="33"/>
      <c r="Q2" s="33"/>
      <c r="R2" s="33"/>
      <c r="S2" s="45"/>
      <c r="T2" s="45"/>
      <c r="U2" s="45"/>
      <c r="V2" s="45"/>
      <c r="W2" s="45"/>
      <c r="X2" s="33"/>
      <c r="Y2" s="33"/>
      <c r="Z2" s="33"/>
      <c r="AA2" s="45"/>
      <c r="AB2" s="45">
        <v>306.02036493868559</v>
      </c>
    </row>
    <row r="3" spans="1:28" ht="28.5" customHeight="1" thickBot="1">
      <c r="A3" s="59"/>
      <c r="B3" s="58" t="s">
        <v>86</v>
      </c>
      <c r="C3" s="58" t="s">
        <v>172</v>
      </c>
      <c r="D3" s="58" t="s">
        <v>99</v>
      </c>
      <c r="E3" s="58" t="s">
        <v>100</v>
      </c>
      <c r="F3" s="58" t="s">
        <v>101</v>
      </c>
      <c r="G3" s="58" t="s">
        <v>102</v>
      </c>
      <c r="I3" s="249" t="s">
        <v>295</v>
      </c>
      <c r="M3" s="45"/>
      <c r="N3" s="45"/>
      <c r="O3" s="45"/>
      <c r="P3" s="33"/>
      <c r="Q3" s="33"/>
      <c r="R3" s="33"/>
      <c r="S3" s="45"/>
      <c r="T3" s="45"/>
      <c r="U3" s="45"/>
      <c r="V3" s="45"/>
      <c r="W3" s="45"/>
      <c r="X3" s="33"/>
      <c r="Y3" s="33"/>
      <c r="Z3" s="33"/>
      <c r="AA3" s="45"/>
      <c r="AB3" s="45">
        <v>22.539751789892954</v>
      </c>
    </row>
    <row r="4" spans="1:28">
      <c r="A4" s="28"/>
      <c r="B4" s="3"/>
      <c r="C4" s="3"/>
      <c r="D4" s="3"/>
      <c r="E4" s="3"/>
      <c r="F4" s="3"/>
      <c r="G4" s="3"/>
      <c r="M4" s="45"/>
      <c r="N4" s="45"/>
      <c r="O4" s="45"/>
      <c r="P4" s="33"/>
      <c r="Q4" s="33"/>
      <c r="R4" s="33"/>
      <c r="S4" s="45"/>
      <c r="T4" s="45"/>
      <c r="U4" s="45"/>
      <c r="V4" s="45"/>
      <c r="W4" s="45"/>
      <c r="X4" s="33"/>
      <c r="Y4" s="33"/>
      <c r="Z4" s="33"/>
      <c r="AA4" s="45"/>
      <c r="AB4" s="45">
        <v>136.48933494735127</v>
      </c>
    </row>
    <row r="5" spans="1:28">
      <c r="A5" s="677" t="s">
        <v>87</v>
      </c>
      <c r="B5" s="677"/>
      <c r="C5" s="3"/>
      <c r="D5" s="3"/>
      <c r="E5" s="3"/>
      <c r="F5" s="3"/>
      <c r="G5" s="3"/>
      <c r="M5" s="45"/>
      <c r="N5" s="45"/>
      <c r="O5" s="45"/>
      <c r="P5" s="33"/>
      <c r="Q5" s="33"/>
      <c r="R5" s="33"/>
      <c r="S5" s="45"/>
      <c r="T5" s="45"/>
      <c r="U5" s="45"/>
      <c r="V5" s="45"/>
      <c r="W5" s="45"/>
      <c r="X5" s="33"/>
      <c r="Y5" s="33"/>
      <c r="Z5" s="33"/>
      <c r="AA5" s="45"/>
      <c r="AB5" s="45">
        <v>121.76247400158164</v>
      </c>
    </row>
    <row r="6" spans="1:28">
      <c r="A6" s="28" t="s">
        <v>79</v>
      </c>
      <c r="B6" s="25" t="s">
        <v>82</v>
      </c>
      <c r="C6" s="25" t="s">
        <v>80</v>
      </c>
      <c r="D6" s="25" t="s">
        <v>81</v>
      </c>
      <c r="E6" s="3" t="s">
        <v>84</v>
      </c>
      <c r="F6" s="3" t="s">
        <v>83</v>
      </c>
      <c r="G6" s="3" t="s">
        <v>85</v>
      </c>
      <c r="M6" s="45"/>
      <c r="N6" s="45"/>
      <c r="O6" s="45"/>
      <c r="P6" s="33"/>
      <c r="Q6" s="33"/>
      <c r="R6" s="33"/>
      <c r="S6" s="45"/>
      <c r="T6" s="45"/>
      <c r="U6" s="45"/>
      <c r="V6" s="45"/>
      <c r="W6" s="45"/>
      <c r="X6" s="33"/>
      <c r="Y6" s="33"/>
      <c r="Z6" s="33"/>
      <c r="AA6" s="45"/>
      <c r="AB6" s="45">
        <v>353.48896247240617</v>
      </c>
    </row>
    <row r="7" spans="1:28">
      <c r="A7" s="28" t="s">
        <v>94</v>
      </c>
      <c r="B7" s="6">
        <v>71929</v>
      </c>
      <c r="C7" s="6">
        <v>7811</v>
      </c>
      <c r="D7" s="6">
        <v>169634</v>
      </c>
      <c r="E7" s="6">
        <v>24514</v>
      </c>
      <c r="F7" s="6">
        <v>42036</v>
      </c>
      <c r="G7" s="6">
        <v>24701</v>
      </c>
      <c r="K7" s="51"/>
      <c r="L7" s="51"/>
      <c r="M7" s="51"/>
      <c r="N7" s="51"/>
      <c r="O7" s="51"/>
      <c r="P7" s="33"/>
      <c r="Q7" s="33"/>
      <c r="R7" s="33"/>
      <c r="S7" s="45"/>
      <c r="T7" s="45"/>
      <c r="U7" s="45"/>
      <c r="V7" s="45"/>
      <c r="W7" s="45"/>
      <c r="X7" s="33"/>
      <c r="Y7" s="33"/>
      <c r="Z7" s="33"/>
      <c r="AA7" s="45"/>
      <c r="AB7" s="45">
        <v>68.307613563659629</v>
      </c>
    </row>
    <row r="8" spans="1:28">
      <c r="A8" s="350" t="s">
        <v>95</v>
      </c>
      <c r="B8" s="352">
        <v>48.69</v>
      </c>
      <c r="C8" s="352">
        <v>30.25</v>
      </c>
      <c r="D8" s="352">
        <v>58</v>
      </c>
      <c r="E8" s="352">
        <v>45.25</v>
      </c>
      <c r="F8" s="352">
        <v>54.38</v>
      </c>
      <c r="G8" s="352">
        <v>23</v>
      </c>
      <c r="I8" s="249"/>
      <c r="J8" s="43"/>
      <c r="K8" s="255"/>
      <c r="L8" s="51"/>
      <c r="M8" s="51"/>
      <c r="N8" s="51"/>
      <c r="O8" s="51"/>
    </row>
    <row r="9" spans="1:28">
      <c r="A9" s="248" t="s">
        <v>96</v>
      </c>
      <c r="B9" s="354">
        <v>3502</v>
      </c>
      <c r="C9" s="354">
        <v>236.3</v>
      </c>
      <c r="D9" s="354">
        <v>9838.7999999999993</v>
      </c>
      <c r="E9" s="354">
        <v>1109.3</v>
      </c>
      <c r="F9" s="354">
        <v>2285.6999999999998</v>
      </c>
      <c r="G9" s="354">
        <v>568.1</v>
      </c>
      <c r="I9" s="245" t="s">
        <v>294</v>
      </c>
      <c r="J9" s="43"/>
    </row>
    <row r="10" spans="1:28" ht="24">
      <c r="A10" s="355" t="s">
        <v>268</v>
      </c>
      <c r="B10" s="356">
        <v>2762.9</v>
      </c>
      <c r="C10" s="356">
        <v>82</v>
      </c>
      <c r="D10" s="356">
        <v>5937.3</v>
      </c>
      <c r="E10" s="356">
        <v>1210</v>
      </c>
      <c r="F10" s="356">
        <v>2053.6</v>
      </c>
      <c r="G10" s="356">
        <v>502.5</v>
      </c>
      <c r="I10" s="249"/>
      <c r="J10" s="43"/>
    </row>
    <row r="11" spans="1:28">
      <c r="A11" s="248" t="s">
        <v>97</v>
      </c>
      <c r="B11" s="214">
        <v>0.82</v>
      </c>
      <c r="C11" s="214">
        <v>0.76</v>
      </c>
      <c r="D11" s="214">
        <v>1.28</v>
      </c>
      <c r="E11" s="214">
        <v>0.66</v>
      </c>
      <c r="F11" s="214">
        <v>1.0900000000000001</v>
      </c>
      <c r="G11" s="214">
        <v>1.3</v>
      </c>
      <c r="I11" s="245" t="s">
        <v>266</v>
      </c>
      <c r="J11" s="43"/>
    </row>
    <row r="12" spans="1:28" ht="13.5">
      <c r="A12" s="28" t="s">
        <v>218</v>
      </c>
      <c r="B12" s="116">
        <v>7.6999999999999999E-2</v>
      </c>
      <c r="C12" s="116">
        <v>0.14699999999999999</v>
      </c>
      <c r="D12" s="116">
        <v>6.4000000000000001E-2</v>
      </c>
      <c r="E12" s="116">
        <v>5.7000000000000002E-2</v>
      </c>
      <c r="F12" s="116">
        <v>8.5000000000000006E-2</v>
      </c>
      <c r="G12" s="116">
        <v>0.104</v>
      </c>
      <c r="I12" s="33"/>
      <c r="J12" s="43"/>
    </row>
    <row r="13" spans="1:28">
      <c r="A13" s="28"/>
      <c r="B13" s="3"/>
      <c r="C13" s="3"/>
      <c r="D13" s="3"/>
      <c r="E13" s="3"/>
      <c r="F13" s="3"/>
      <c r="G13" s="3"/>
      <c r="I13" s="258"/>
    </row>
    <row r="14" spans="1:28" ht="13.5">
      <c r="A14" s="27" t="s">
        <v>215</v>
      </c>
      <c r="B14" s="3"/>
      <c r="C14" s="3"/>
      <c r="D14" s="3"/>
      <c r="E14" s="3"/>
      <c r="F14" s="3"/>
      <c r="G14" s="3"/>
      <c r="I14" s="249" t="s">
        <v>296</v>
      </c>
    </row>
    <row r="15" spans="1:28">
      <c r="A15" s="28" t="s">
        <v>92</v>
      </c>
      <c r="B15" s="3"/>
      <c r="C15" s="3"/>
      <c r="D15" s="3"/>
      <c r="E15" s="25"/>
      <c r="F15" s="3"/>
      <c r="G15" s="3"/>
      <c r="J15" s="33"/>
      <c r="K15" s="33"/>
      <c r="L15" s="33"/>
      <c r="M15" s="33"/>
      <c r="N15" s="33"/>
    </row>
    <row r="16" spans="1:28">
      <c r="A16" s="248" t="s">
        <v>98</v>
      </c>
      <c r="B16" s="354">
        <v>2404</v>
      </c>
      <c r="C16" s="354">
        <v>13.4</v>
      </c>
      <c r="D16" s="354">
        <v>1187.9000000000001</v>
      </c>
      <c r="E16" s="354">
        <v>259.60000000000002</v>
      </c>
      <c r="F16" s="354">
        <v>1250</v>
      </c>
      <c r="G16" s="354">
        <v>107.4</v>
      </c>
      <c r="I16" s="245" t="s">
        <v>294</v>
      </c>
      <c r="J16" s="43"/>
      <c r="K16" s="43"/>
      <c r="L16" s="43"/>
      <c r="M16" s="43"/>
      <c r="N16" s="43"/>
    </row>
    <row r="17" spans="1:205">
      <c r="A17" s="248" t="s">
        <v>88</v>
      </c>
      <c r="B17" s="354">
        <v>6139.5</v>
      </c>
      <c r="C17" s="354">
        <v>327</v>
      </c>
      <c r="D17" s="354">
        <v>3945</v>
      </c>
      <c r="E17" s="354">
        <v>1327.2</v>
      </c>
      <c r="F17" s="354">
        <v>5821</v>
      </c>
      <c r="G17" s="354">
        <v>2233</v>
      </c>
      <c r="I17" s="245"/>
    </row>
    <row r="18" spans="1:205">
      <c r="A18" s="248" t="s">
        <v>89</v>
      </c>
      <c r="B18" s="214">
        <v>699.3</v>
      </c>
      <c r="C18" s="214">
        <v>37.6</v>
      </c>
      <c r="D18" s="214">
        <v>838.4</v>
      </c>
      <c r="E18" s="214">
        <v>178.3</v>
      </c>
      <c r="F18" s="214">
        <v>487</v>
      </c>
      <c r="G18" s="214">
        <v>105.5</v>
      </c>
    </row>
    <row r="19" spans="1:205" ht="13.5">
      <c r="A19" s="248" t="s">
        <v>219</v>
      </c>
      <c r="B19" s="214">
        <v>462.5</v>
      </c>
      <c r="C19" s="214">
        <v>27.4</v>
      </c>
      <c r="D19" s="214">
        <v>553.4</v>
      </c>
      <c r="E19" s="214">
        <v>127.2</v>
      </c>
      <c r="F19" s="214">
        <v>390.2</v>
      </c>
      <c r="G19" s="214">
        <v>82.8</v>
      </c>
      <c r="I19" s="245" t="s">
        <v>292</v>
      </c>
      <c r="L19" s="33" t="s">
        <v>291</v>
      </c>
    </row>
    <row r="20" spans="1:205">
      <c r="A20" s="248" t="s">
        <v>90</v>
      </c>
      <c r="B20" s="354">
        <v>292.60000000000002</v>
      </c>
      <c r="C20" s="354">
        <v>17.100000000000001</v>
      </c>
      <c r="D20" s="354">
        <v>437.3</v>
      </c>
      <c r="E20" s="354">
        <v>80.400000000000006</v>
      </c>
      <c r="F20" s="354">
        <v>224.2</v>
      </c>
      <c r="G20" s="354">
        <v>41</v>
      </c>
      <c r="I20" s="245" t="s">
        <v>293</v>
      </c>
    </row>
    <row r="21" spans="1:205">
      <c r="A21" s="28"/>
      <c r="B21" s="250"/>
      <c r="C21" s="3"/>
      <c r="D21" s="3"/>
      <c r="E21" s="3"/>
      <c r="F21" s="3"/>
      <c r="G21" s="25"/>
      <c r="I21" s="245"/>
    </row>
    <row r="22" spans="1:205">
      <c r="A22" s="256" t="s">
        <v>93</v>
      </c>
      <c r="B22" s="250"/>
      <c r="C22" s="250"/>
      <c r="D22" s="250"/>
      <c r="E22" s="251"/>
      <c r="F22" s="250"/>
      <c r="G22" s="250"/>
      <c r="J22" s="33"/>
    </row>
    <row r="23" spans="1:205">
      <c r="A23" s="350" t="s">
        <v>98</v>
      </c>
      <c r="B23" s="351">
        <v>2216.6</v>
      </c>
      <c r="C23" s="351">
        <v>12.3</v>
      </c>
      <c r="D23" s="351">
        <v>1341.3</v>
      </c>
      <c r="E23" s="351">
        <v>155.4</v>
      </c>
      <c r="F23" s="351">
        <v>686.7</v>
      </c>
      <c r="G23" s="351">
        <v>127.3</v>
      </c>
      <c r="I23" s="33"/>
      <c r="J23" s="33"/>
    </row>
    <row r="24" spans="1:205">
      <c r="A24" s="350" t="s">
        <v>88</v>
      </c>
      <c r="B24" s="351">
        <v>5767.8</v>
      </c>
      <c r="C24" s="351">
        <v>262.7</v>
      </c>
      <c r="D24" s="351">
        <v>3414</v>
      </c>
      <c r="E24" s="351">
        <v>1282.2</v>
      </c>
      <c r="F24" s="351">
        <v>5431</v>
      </c>
      <c r="G24" s="351">
        <v>2090.6999999999998</v>
      </c>
      <c r="I24" s="33"/>
      <c r="J24" s="33"/>
    </row>
    <row r="25" spans="1:205">
      <c r="A25" s="350" t="s">
        <v>89</v>
      </c>
      <c r="B25" s="352">
        <v>667</v>
      </c>
      <c r="C25" s="352">
        <v>30.7</v>
      </c>
      <c r="D25" s="352">
        <v>721.9</v>
      </c>
      <c r="E25" s="352">
        <v>187</v>
      </c>
      <c r="F25" s="352">
        <v>448.3</v>
      </c>
      <c r="G25" s="353">
        <v>100.2</v>
      </c>
      <c r="H25" s="245"/>
      <c r="I25" s="33"/>
      <c r="J25" s="33"/>
    </row>
    <row r="26" spans="1:205" ht="13.5">
      <c r="A26" s="350" t="s">
        <v>219</v>
      </c>
      <c r="B26" s="352">
        <v>420.9</v>
      </c>
      <c r="C26" s="352">
        <v>22.1</v>
      </c>
      <c r="D26" s="352">
        <v>473.6</v>
      </c>
      <c r="E26" s="352">
        <v>132.1</v>
      </c>
      <c r="F26" s="352">
        <v>377.5</v>
      </c>
      <c r="G26" s="352">
        <v>78.2</v>
      </c>
      <c r="I26" s="245"/>
      <c r="J26" s="33"/>
    </row>
    <row r="27" spans="1:205" customFormat="1">
      <c r="A27" s="350" t="s">
        <v>90</v>
      </c>
      <c r="B27" s="351">
        <v>263.5</v>
      </c>
      <c r="C27" s="351">
        <v>13.7</v>
      </c>
      <c r="D27" s="351">
        <v>367.4</v>
      </c>
      <c r="E27" s="351">
        <v>87.1</v>
      </c>
      <c r="F27" s="351">
        <v>221</v>
      </c>
      <c r="G27" s="351">
        <v>40.5</v>
      </c>
      <c r="H27" s="42"/>
      <c r="I27" s="245"/>
      <c r="J27" s="33"/>
      <c r="K27" s="42"/>
      <c r="L27" s="42"/>
      <c r="M27" s="42"/>
      <c r="N27" s="42"/>
      <c r="O27" s="42"/>
      <c r="P27" s="42"/>
      <c r="Q27" s="42"/>
      <c r="R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row>
    <row r="28" spans="1:205" ht="13.5" thickBot="1">
      <c r="A28" s="41"/>
      <c r="B28" s="41"/>
      <c r="C28" s="41"/>
      <c r="D28" s="41"/>
      <c r="E28" s="41"/>
      <c r="F28" s="41"/>
      <c r="G28" s="41"/>
    </row>
    <row r="30" spans="1:205" customFormat="1">
      <c r="A30" s="95" t="s">
        <v>182</v>
      </c>
      <c r="B30" s="77"/>
      <c r="C30" s="10"/>
    </row>
    <row r="31" spans="1:205">
      <c r="B31" s="48"/>
      <c r="C31" s="48"/>
      <c r="D31" s="48"/>
      <c r="E31" s="48"/>
      <c r="F31" s="48"/>
      <c r="G31" s="48"/>
      <c r="H31" s="45"/>
      <c r="I31" s="45"/>
      <c r="J31" s="45"/>
      <c r="K31" s="45"/>
      <c r="L31" s="45"/>
    </row>
    <row r="32" spans="1:205" ht="48.75" customHeight="1">
      <c r="A32" s="675" t="s">
        <v>220</v>
      </c>
      <c r="B32" s="676"/>
      <c r="C32" s="676"/>
      <c r="D32" s="676"/>
      <c r="E32" s="676"/>
      <c r="F32" s="676"/>
      <c r="G32" s="676"/>
    </row>
    <row r="33" spans="1:7">
      <c r="A33" s="99" t="s">
        <v>216</v>
      </c>
      <c r="B33" s="46"/>
      <c r="C33" s="46"/>
      <c r="D33" s="46"/>
      <c r="E33" s="48"/>
      <c r="F33" s="48"/>
      <c r="G33" s="48"/>
    </row>
    <row r="34" spans="1:7">
      <c r="A34" s="117" t="s">
        <v>217</v>
      </c>
      <c r="B34" s="55"/>
      <c r="C34" s="55"/>
      <c r="D34" s="55"/>
      <c r="E34" s="55"/>
      <c r="F34" s="55"/>
      <c r="G34" s="55"/>
    </row>
    <row r="35" spans="1:7">
      <c r="B35" s="56"/>
      <c r="C35" s="56"/>
      <c r="D35" s="56"/>
      <c r="E35" s="56"/>
      <c r="F35" s="56"/>
      <c r="G35" s="56"/>
    </row>
    <row r="36" spans="1:7">
      <c r="B36" s="52"/>
      <c r="C36" s="52"/>
      <c r="D36" s="52"/>
      <c r="E36" s="52"/>
      <c r="F36" s="52"/>
      <c r="G36" s="52"/>
    </row>
    <row r="37" spans="1:7">
      <c r="A37" s="272"/>
      <c r="B37" s="57"/>
      <c r="C37" s="57"/>
      <c r="D37" s="57"/>
      <c r="E37" s="57"/>
      <c r="F37" s="57"/>
      <c r="G37" s="57"/>
    </row>
    <row r="38" spans="1:7">
      <c r="A38" s="272"/>
      <c r="B38" s="49"/>
      <c r="C38" s="49"/>
      <c r="D38" s="49"/>
      <c r="E38" s="49"/>
      <c r="F38" s="49"/>
      <c r="G38" s="49"/>
    </row>
    <row r="39" spans="1:7">
      <c r="B39" s="49"/>
      <c r="C39" s="49"/>
      <c r="D39" s="49"/>
      <c r="E39" s="49"/>
      <c r="F39" s="49"/>
      <c r="G39" s="49"/>
    </row>
    <row r="40" spans="1:7">
      <c r="A40" s="271"/>
      <c r="B40" s="273"/>
      <c r="C40" s="273"/>
      <c r="D40" s="273"/>
      <c r="E40" s="274"/>
      <c r="F40" s="273"/>
      <c r="G40" s="273"/>
    </row>
    <row r="41" spans="1:7">
      <c r="A41" s="271"/>
      <c r="B41" s="52"/>
      <c r="C41" s="52"/>
      <c r="D41" s="52"/>
      <c r="E41" s="52"/>
      <c r="F41" s="52"/>
      <c r="G41" s="52"/>
    </row>
    <row r="42" spans="1:7">
      <c r="A42" s="272"/>
      <c r="B42" s="52"/>
      <c r="C42" s="52"/>
      <c r="D42" s="52"/>
      <c r="E42" s="52"/>
      <c r="F42" s="52"/>
      <c r="G42" s="52"/>
    </row>
    <row r="43" spans="1:7">
      <c r="A43" s="272"/>
      <c r="B43" s="52"/>
      <c r="C43" s="52"/>
      <c r="D43" s="52"/>
      <c r="E43" s="52"/>
      <c r="F43" s="52"/>
      <c r="G43" s="52"/>
    </row>
    <row r="44" spans="1:7">
      <c r="A44" s="271"/>
      <c r="B44" s="52"/>
      <c r="C44" s="52"/>
      <c r="D44" s="52"/>
      <c r="E44" s="52"/>
      <c r="F44" s="52"/>
      <c r="G44" s="52"/>
    </row>
    <row r="45" spans="1:7">
      <c r="B45" s="52"/>
      <c r="C45" s="53"/>
      <c r="D45" s="52"/>
      <c r="E45" s="52"/>
      <c r="F45" s="52"/>
      <c r="G45" s="54"/>
    </row>
    <row r="46" spans="1:7">
      <c r="B46" s="52"/>
      <c r="C46" s="53"/>
      <c r="D46" s="52"/>
      <c r="E46" s="52"/>
      <c r="F46" s="52"/>
      <c r="G46" s="54"/>
    </row>
    <row r="47" spans="1:7">
      <c r="B47" s="52"/>
      <c r="C47" s="52"/>
      <c r="D47" s="52"/>
      <c r="E47" s="54"/>
      <c r="F47" s="52"/>
      <c r="G47" s="52"/>
    </row>
    <row r="48" spans="1:7">
      <c r="B48" s="52"/>
      <c r="C48" s="52"/>
      <c r="D48" s="52"/>
      <c r="E48" s="52"/>
      <c r="F48" s="52"/>
      <c r="G48" s="52"/>
    </row>
    <row r="49" spans="1:7">
      <c r="B49" s="52"/>
      <c r="C49" s="52"/>
      <c r="D49" s="52"/>
      <c r="E49" s="52"/>
      <c r="F49" s="52"/>
      <c r="G49" s="52"/>
    </row>
    <row r="50" spans="1:7">
      <c r="B50" s="52"/>
      <c r="C50" s="52"/>
      <c r="D50" s="52"/>
      <c r="E50" s="52"/>
      <c r="F50" s="52"/>
      <c r="G50" s="54"/>
    </row>
    <row r="51" spans="1:7">
      <c r="B51" s="52"/>
      <c r="C51" s="53"/>
      <c r="D51" s="52"/>
      <c r="E51" s="52"/>
      <c r="F51" s="52"/>
      <c r="G51" s="52"/>
    </row>
    <row r="52" spans="1:7">
      <c r="B52" s="52"/>
      <c r="C52" s="53"/>
      <c r="D52" s="52"/>
      <c r="E52" s="54"/>
      <c r="F52" s="54"/>
      <c r="G52" s="54"/>
    </row>
    <row r="54" spans="1:7" ht="13.5">
      <c r="A54" s="50"/>
    </row>
  </sheetData>
  <mergeCells count="2">
    <mergeCell ref="A32:G32"/>
    <mergeCell ref="A5:B5"/>
  </mergeCells>
  <phoneticPr fontId="14"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C11"/>
  <sheetViews>
    <sheetView workbookViewId="0"/>
  </sheetViews>
  <sheetFormatPr defaultRowHeight="12.75"/>
  <cols>
    <col min="1" max="1" width="17" customWidth="1"/>
  </cols>
  <sheetData>
    <row r="1" spans="1:3">
      <c r="A1" s="11" t="s">
        <v>187</v>
      </c>
    </row>
    <row r="2" spans="1:3" ht="13.5" thickBot="1">
      <c r="A2" s="36"/>
    </row>
    <row r="3" spans="1:3" ht="13.5" thickBot="1">
      <c r="A3" s="37"/>
      <c r="B3" s="38">
        <v>35765</v>
      </c>
      <c r="C3" s="38">
        <v>35886</v>
      </c>
    </row>
    <row r="4" spans="1:3">
      <c r="A4" s="28"/>
      <c r="B4" s="8"/>
      <c r="C4" s="8"/>
    </row>
    <row r="5" spans="1:3">
      <c r="A5" s="28" t="s">
        <v>75</v>
      </c>
      <c r="B5" s="39">
        <v>5.5300000000000002E-2</v>
      </c>
      <c r="C5" s="39">
        <v>5.3800000000000001E-2</v>
      </c>
    </row>
    <row r="6" spans="1:3">
      <c r="A6" s="28" t="s">
        <v>76</v>
      </c>
      <c r="B6" s="39">
        <v>5.7700000000000001E-2</v>
      </c>
      <c r="C6" s="39">
        <v>5.6099999999999997E-2</v>
      </c>
    </row>
    <row r="7" spans="1:3">
      <c r="A7" s="28" t="s">
        <v>77</v>
      </c>
      <c r="B7" s="39">
        <v>5.8099999999999999E-2</v>
      </c>
      <c r="C7" s="39">
        <v>5.6399999999999999E-2</v>
      </c>
    </row>
    <row r="8" spans="1:3">
      <c r="A8" s="28" t="s">
        <v>78</v>
      </c>
      <c r="B8" s="39">
        <v>6.0699999999999997E-2</v>
      </c>
      <c r="C8" s="279">
        <v>0.06</v>
      </c>
    </row>
    <row r="9" spans="1:3" ht="13.5" thickBot="1">
      <c r="A9" s="40"/>
      <c r="B9" s="41"/>
      <c r="C9" s="41"/>
    </row>
    <row r="11" spans="1:3">
      <c r="A11" s="95" t="s">
        <v>186</v>
      </c>
    </row>
  </sheetData>
  <phoneticPr fontId="14"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3"/>
  </sheetPr>
  <dimension ref="A1:AC79"/>
  <sheetViews>
    <sheetView showGridLines="0" topLeftCell="H1" workbookViewId="0">
      <selection activeCell="H1" sqref="H1"/>
    </sheetView>
  </sheetViews>
  <sheetFormatPr defaultRowHeight="12.75" outlineLevelCol="1"/>
  <cols>
    <col min="1" max="1" width="30" style="10" hidden="1" customWidth="1" outlineLevel="1"/>
    <col min="2" max="7" width="8.85546875" hidden="1" customWidth="1" outlineLevel="1"/>
    <col min="8" max="8" width="13.28515625" style="128" bestFit="1" customWidth="1" collapsed="1"/>
    <col min="9" max="9" width="30.140625" style="26" hidden="1" customWidth="1" outlineLevel="1"/>
    <col min="10" max="13" width="8.85546875" hidden="1" customWidth="1" outlineLevel="1"/>
    <col min="14" max="14" width="9.85546875" hidden="1" customWidth="1" outlineLevel="1"/>
    <col min="15" max="15" width="13.28515625" bestFit="1" customWidth="1" collapsed="1"/>
    <col min="16" max="16" width="30.7109375" customWidth="1" outlineLevel="1"/>
    <col min="17" max="21" width="9.140625" style="128" outlineLevel="1"/>
    <col min="22" max="22" width="9.140625" style="281" outlineLevel="1"/>
    <col min="23" max="26" width="10.140625" style="128" bestFit="1" customWidth="1" outlineLevel="1"/>
    <col min="27" max="27" width="11.7109375" style="128" bestFit="1" customWidth="1" outlineLevel="1"/>
    <col min="28" max="28" width="15.140625" bestFit="1" customWidth="1"/>
  </cols>
  <sheetData>
    <row r="1" spans="1:28">
      <c r="A1" s="12" t="s">
        <v>188</v>
      </c>
      <c r="H1" s="127" t="s">
        <v>234</v>
      </c>
      <c r="I1" s="11" t="s">
        <v>192</v>
      </c>
      <c r="O1" s="127" t="s">
        <v>234</v>
      </c>
      <c r="Q1" s="300" t="s">
        <v>240</v>
      </c>
      <c r="W1" s="300" t="s">
        <v>241</v>
      </c>
      <c r="AB1" s="127" t="s">
        <v>234</v>
      </c>
    </row>
    <row r="2" spans="1:28" ht="13.5" thickBot="1">
      <c r="H2" s="127" t="s">
        <v>223</v>
      </c>
      <c r="O2" s="127" t="s">
        <v>235</v>
      </c>
      <c r="Q2" s="311" t="s">
        <v>278</v>
      </c>
      <c r="V2" s="281" t="s">
        <v>255</v>
      </c>
      <c r="W2" s="270" t="s">
        <v>279</v>
      </c>
      <c r="AB2" s="127" t="s">
        <v>242</v>
      </c>
    </row>
    <row r="3" spans="1:28" ht="13.5" thickBot="1">
      <c r="A3" s="67"/>
      <c r="B3" s="1">
        <v>1993</v>
      </c>
      <c r="C3" s="1">
        <v>1994</v>
      </c>
      <c r="D3" s="1">
        <v>1995</v>
      </c>
      <c r="E3" s="1">
        <v>1996</v>
      </c>
      <c r="F3" s="1">
        <v>1997</v>
      </c>
      <c r="G3" s="2">
        <v>35915</v>
      </c>
      <c r="I3" s="67"/>
      <c r="J3" s="1">
        <v>1998</v>
      </c>
      <c r="K3" s="1">
        <v>1999</v>
      </c>
      <c r="L3" s="1">
        <v>2000</v>
      </c>
      <c r="M3" s="1">
        <v>2001</v>
      </c>
      <c r="N3" s="1">
        <v>2002</v>
      </c>
      <c r="P3" s="67"/>
      <c r="Q3" s="143">
        <v>1993</v>
      </c>
      <c r="R3" s="143">
        <v>1994</v>
      </c>
      <c r="S3" s="143">
        <v>1995</v>
      </c>
      <c r="T3" s="143">
        <v>1996</v>
      </c>
      <c r="U3" s="143">
        <v>1997</v>
      </c>
      <c r="V3" s="282">
        <v>35915</v>
      </c>
      <c r="W3" s="183">
        <v>1998</v>
      </c>
      <c r="X3" s="184">
        <v>1999</v>
      </c>
      <c r="Y3" s="184">
        <v>2000</v>
      </c>
      <c r="Z3" s="184">
        <v>2001</v>
      </c>
      <c r="AA3" s="184">
        <v>2002</v>
      </c>
    </row>
    <row r="4" spans="1:28">
      <c r="A4" s="69"/>
      <c r="B4" s="4"/>
      <c r="C4" s="4"/>
      <c r="D4" s="4"/>
      <c r="E4" s="4"/>
      <c r="F4" s="4"/>
      <c r="G4" s="4"/>
      <c r="I4" s="69"/>
      <c r="J4" s="4"/>
      <c r="K4" s="4"/>
      <c r="L4" s="4"/>
      <c r="M4" s="4"/>
      <c r="N4" s="4"/>
      <c r="P4" s="69"/>
      <c r="Q4" s="136"/>
      <c r="R4" s="136"/>
      <c r="S4" s="136"/>
      <c r="T4" s="136"/>
      <c r="U4" s="136"/>
      <c r="V4" s="283"/>
      <c r="W4" s="185"/>
      <c r="X4" s="134"/>
      <c r="Y4" s="134"/>
      <c r="Z4" s="134"/>
      <c r="AA4" s="134"/>
    </row>
    <row r="5" spans="1:28">
      <c r="A5" s="69" t="s">
        <v>0</v>
      </c>
      <c r="B5" s="4"/>
      <c r="C5" s="4"/>
      <c r="D5" s="4"/>
      <c r="E5" s="4"/>
      <c r="F5" s="4"/>
      <c r="G5" s="4"/>
      <c r="I5" s="69" t="s">
        <v>0</v>
      </c>
      <c r="J5" s="4"/>
      <c r="K5" s="4"/>
      <c r="L5" s="4"/>
      <c r="M5" s="4"/>
      <c r="N5" s="4"/>
      <c r="P5" s="69" t="s">
        <v>0</v>
      </c>
      <c r="Q5" s="136"/>
      <c r="R5" s="136"/>
      <c r="S5" s="136"/>
      <c r="T5" s="136"/>
      <c r="U5" s="136"/>
      <c r="V5" s="283"/>
      <c r="W5" s="185"/>
      <c r="X5" s="134"/>
      <c r="Y5" s="134"/>
      <c r="Z5" s="134"/>
      <c r="AA5" s="134"/>
    </row>
    <row r="6" spans="1:28">
      <c r="A6" s="68"/>
      <c r="B6" s="3"/>
      <c r="C6" s="3"/>
      <c r="D6" s="3"/>
      <c r="E6" s="3"/>
      <c r="F6" s="3"/>
      <c r="G6" s="3"/>
      <c r="I6" s="68"/>
      <c r="J6" s="3"/>
      <c r="K6" s="3"/>
      <c r="L6" s="3"/>
      <c r="M6" s="3"/>
      <c r="N6" s="3"/>
      <c r="P6" s="68"/>
      <c r="Q6" s="136"/>
      <c r="R6" s="136"/>
      <c r="S6" s="136"/>
      <c r="T6" s="136"/>
      <c r="U6" s="136"/>
      <c r="V6" s="284"/>
      <c r="W6" s="185"/>
      <c r="X6" s="134"/>
      <c r="Y6" s="134"/>
      <c r="Z6" s="134"/>
      <c r="AA6" s="134"/>
    </row>
    <row r="7" spans="1:28">
      <c r="A7" s="68" t="s">
        <v>1</v>
      </c>
      <c r="B7" s="6">
        <v>46252</v>
      </c>
      <c r="C7" s="6">
        <v>32955</v>
      </c>
      <c r="D7" s="6">
        <v>22329</v>
      </c>
      <c r="E7" s="6">
        <v>20039</v>
      </c>
      <c r="F7" s="6">
        <v>26117</v>
      </c>
      <c r="G7" s="6">
        <v>2454</v>
      </c>
      <c r="I7" s="68" t="s">
        <v>1</v>
      </c>
      <c r="J7" s="6">
        <v>63512</v>
      </c>
      <c r="K7" s="6">
        <v>56838</v>
      </c>
      <c r="L7" s="6">
        <v>55621</v>
      </c>
      <c r="M7" s="6">
        <v>70976</v>
      </c>
      <c r="N7" s="6">
        <v>95207</v>
      </c>
      <c r="P7" s="68" t="s">
        <v>1</v>
      </c>
      <c r="Q7" s="145">
        <v>46252</v>
      </c>
      <c r="R7" s="145">
        <v>32955</v>
      </c>
      <c r="S7" s="145">
        <v>22329</v>
      </c>
      <c r="T7" s="145">
        <v>20039</v>
      </c>
      <c r="U7" s="145">
        <v>26117</v>
      </c>
      <c r="V7" s="285">
        <v>2454</v>
      </c>
      <c r="W7" s="244">
        <v>63512</v>
      </c>
      <c r="X7" s="187">
        <v>56838</v>
      </c>
      <c r="Y7" s="187">
        <v>55621</v>
      </c>
      <c r="Z7" s="187">
        <v>70976</v>
      </c>
      <c r="AA7" s="187">
        <v>95207</v>
      </c>
    </row>
    <row r="8" spans="1:28">
      <c r="A8" s="68" t="s">
        <v>2</v>
      </c>
      <c r="B8" s="6">
        <v>244852</v>
      </c>
      <c r="C8" s="6">
        <v>280028</v>
      </c>
      <c r="D8" s="6">
        <v>298046</v>
      </c>
      <c r="E8" s="6">
        <v>322136</v>
      </c>
      <c r="F8" s="6">
        <v>339238</v>
      </c>
      <c r="G8" s="6">
        <v>360810</v>
      </c>
      <c r="I8" s="68" t="s">
        <v>2</v>
      </c>
      <c r="J8" s="6">
        <v>351713</v>
      </c>
      <c r="K8" s="6">
        <v>355124</v>
      </c>
      <c r="L8" s="6">
        <v>376927</v>
      </c>
      <c r="M8" s="6">
        <v>393929</v>
      </c>
      <c r="N8" s="6">
        <v>410560</v>
      </c>
      <c r="P8" s="68" t="s">
        <v>2</v>
      </c>
      <c r="Q8" s="145">
        <v>244852</v>
      </c>
      <c r="R8" s="145">
        <v>280028</v>
      </c>
      <c r="S8" s="145">
        <v>298046</v>
      </c>
      <c r="T8" s="145">
        <v>322136</v>
      </c>
      <c r="U8" s="145">
        <v>339238</v>
      </c>
      <c r="V8" s="285">
        <v>360810</v>
      </c>
      <c r="W8" s="186">
        <v>351713</v>
      </c>
      <c r="X8" s="187">
        <v>355124</v>
      </c>
      <c r="Y8" s="187">
        <v>376927</v>
      </c>
      <c r="Z8" s="187">
        <v>393929</v>
      </c>
      <c r="AA8" s="187">
        <v>410560</v>
      </c>
    </row>
    <row r="9" spans="1:28">
      <c r="A9" s="68" t="s">
        <v>3</v>
      </c>
      <c r="B9" s="6">
        <v>201208</v>
      </c>
      <c r="C9" s="6">
        <v>221791</v>
      </c>
      <c r="D9" s="6">
        <v>248777</v>
      </c>
      <c r="E9" s="6">
        <v>247820</v>
      </c>
      <c r="F9" s="6">
        <v>249957</v>
      </c>
      <c r="G9" s="6">
        <v>265606</v>
      </c>
      <c r="I9" s="68" t="s">
        <v>3</v>
      </c>
      <c r="J9" s="6">
        <v>258962</v>
      </c>
      <c r="K9" s="6">
        <v>261669</v>
      </c>
      <c r="L9" s="6">
        <v>272065</v>
      </c>
      <c r="M9" s="6">
        <v>281550</v>
      </c>
      <c r="N9" s="6">
        <v>294261</v>
      </c>
      <c r="P9" s="68" t="s">
        <v>3</v>
      </c>
      <c r="Q9" s="145">
        <v>201208</v>
      </c>
      <c r="R9" s="145">
        <v>221791</v>
      </c>
      <c r="S9" s="145">
        <v>248777</v>
      </c>
      <c r="T9" s="145">
        <v>247820</v>
      </c>
      <c r="U9" s="145">
        <v>249957</v>
      </c>
      <c r="V9" s="285">
        <v>265606</v>
      </c>
      <c r="W9" s="186">
        <v>258962</v>
      </c>
      <c r="X9" s="187">
        <v>261669</v>
      </c>
      <c r="Y9" s="187">
        <v>272065</v>
      </c>
      <c r="Z9" s="187">
        <v>281550</v>
      </c>
      <c r="AA9" s="187">
        <v>294261</v>
      </c>
    </row>
    <row r="10" spans="1:28">
      <c r="A10" s="68" t="s">
        <v>4</v>
      </c>
      <c r="B10" s="6">
        <v>8413</v>
      </c>
      <c r="C10" s="6">
        <v>14781</v>
      </c>
      <c r="D10" s="6">
        <v>16813</v>
      </c>
      <c r="E10" s="6">
        <v>16510</v>
      </c>
      <c r="F10" s="6">
        <v>15346</v>
      </c>
      <c r="G10" s="3">
        <v>0</v>
      </c>
      <c r="I10" s="68" t="s">
        <v>4</v>
      </c>
      <c r="J10" s="6">
        <v>15744</v>
      </c>
      <c r="K10" s="6">
        <v>16194</v>
      </c>
      <c r="L10" s="6">
        <v>18764</v>
      </c>
      <c r="M10" s="6">
        <v>19730</v>
      </c>
      <c r="N10" s="6">
        <v>21719</v>
      </c>
      <c r="P10" s="68" t="s">
        <v>4</v>
      </c>
      <c r="Q10" s="145">
        <v>8413</v>
      </c>
      <c r="R10" s="145">
        <v>14781</v>
      </c>
      <c r="S10" s="145">
        <v>16813</v>
      </c>
      <c r="T10" s="145">
        <v>16510</v>
      </c>
      <c r="U10" s="145">
        <v>15346</v>
      </c>
      <c r="V10" s="284">
        <v>0</v>
      </c>
      <c r="W10" s="186">
        <v>15744</v>
      </c>
      <c r="X10" s="187">
        <v>16194</v>
      </c>
      <c r="Y10" s="187">
        <v>18764</v>
      </c>
      <c r="Z10" s="187">
        <v>19730</v>
      </c>
      <c r="AA10" s="187">
        <v>21719</v>
      </c>
    </row>
    <row r="11" spans="1:28" ht="14.25">
      <c r="A11" s="68" t="s">
        <v>5</v>
      </c>
      <c r="B11" s="102">
        <v>39961</v>
      </c>
      <c r="C11" s="102">
        <v>33976</v>
      </c>
      <c r="D11" s="102">
        <v>40157</v>
      </c>
      <c r="E11" s="102">
        <v>44638</v>
      </c>
      <c r="F11" s="102">
        <v>56028</v>
      </c>
      <c r="G11" s="102">
        <v>78857</v>
      </c>
      <c r="I11" s="68" t="s">
        <v>5</v>
      </c>
      <c r="J11" s="102">
        <v>57150</v>
      </c>
      <c r="K11" s="102">
        <v>56007</v>
      </c>
      <c r="L11" s="102">
        <v>63369</v>
      </c>
      <c r="M11" s="102">
        <v>66272</v>
      </c>
      <c r="N11" s="102">
        <v>68809</v>
      </c>
      <c r="P11" s="68" t="s">
        <v>5</v>
      </c>
      <c r="Q11" s="146">
        <v>39961</v>
      </c>
      <c r="R11" s="146">
        <v>33976</v>
      </c>
      <c r="S11" s="146">
        <v>40157</v>
      </c>
      <c r="T11" s="146">
        <v>44638</v>
      </c>
      <c r="U11" s="146">
        <v>56028</v>
      </c>
      <c r="V11" s="280">
        <v>78857</v>
      </c>
      <c r="W11" s="188">
        <v>57150</v>
      </c>
      <c r="X11" s="189">
        <v>56007</v>
      </c>
      <c r="Y11" s="189">
        <v>63369</v>
      </c>
      <c r="Z11" s="189">
        <v>66272</v>
      </c>
      <c r="AA11" s="189">
        <v>68809</v>
      </c>
    </row>
    <row r="12" spans="1:28">
      <c r="A12" s="68" t="s">
        <v>6</v>
      </c>
      <c r="B12" s="6">
        <v>540686</v>
      </c>
      <c r="C12" s="6">
        <v>583531</v>
      </c>
      <c r="D12" s="6">
        <v>626122</v>
      </c>
      <c r="E12" s="6">
        <v>651144</v>
      </c>
      <c r="F12" s="6">
        <v>686686</v>
      </c>
      <c r="G12" s="6">
        <v>707728</v>
      </c>
      <c r="I12" s="68" t="s">
        <v>6</v>
      </c>
      <c r="J12" s="6">
        <v>747081</v>
      </c>
      <c r="K12" s="6">
        <v>745832</v>
      </c>
      <c r="L12" s="6">
        <v>786746</v>
      </c>
      <c r="M12" s="6">
        <v>832457</v>
      </c>
      <c r="N12" s="6">
        <v>890556</v>
      </c>
      <c r="P12" s="68" t="s">
        <v>6</v>
      </c>
      <c r="Q12" s="145">
        <v>540686</v>
      </c>
      <c r="R12" s="145">
        <v>583531</v>
      </c>
      <c r="S12" s="145">
        <v>626122</v>
      </c>
      <c r="T12" s="145">
        <v>651144</v>
      </c>
      <c r="U12" s="145">
        <v>686686</v>
      </c>
      <c r="V12" s="285">
        <v>707728</v>
      </c>
      <c r="W12" s="186">
        <v>747081</v>
      </c>
      <c r="X12" s="187">
        <v>745832</v>
      </c>
      <c r="Y12" s="187">
        <v>786746</v>
      </c>
      <c r="Z12" s="187">
        <v>832457</v>
      </c>
      <c r="AA12" s="187">
        <v>890556</v>
      </c>
    </row>
    <row r="13" spans="1:28">
      <c r="A13" s="68"/>
      <c r="B13" s="3"/>
      <c r="C13" s="3"/>
      <c r="D13" s="3"/>
      <c r="E13" s="3"/>
      <c r="F13" s="3"/>
      <c r="G13" s="3"/>
      <c r="I13" s="68"/>
      <c r="J13" s="3"/>
      <c r="K13" s="3"/>
      <c r="L13" s="3"/>
      <c r="M13" s="3"/>
      <c r="N13" s="3"/>
      <c r="P13" s="68"/>
      <c r="Q13" s="182"/>
      <c r="R13" s="182"/>
      <c r="S13" s="182"/>
      <c r="T13" s="182"/>
      <c r="U13" s="182"/>
      <c r="V13" s="284"/>
      <c r="W13" s="190"/>
      <c r="X13" s="191"/>
      <c r="Y13" s="191"/>
      <c r="Z13" s="191"/>
      <c r="AA13" s="191"/>
    </row>
    <row r="14" spans="1:28">
      <c r="A14" s="68" t="s">
        <v>7</v>
      </c>
      <c r="B14" s="6">
        <v>885493</v>
      </c>
      <c r="C14" s="6">
        <v>944920</v>
      </c>
      <c r="D14" s="6">
        <v>1059183</v>
      </c>
      <c r="E14" s="3" t="s">
        <v>8</v>
      </c>
      <c r="F14" s="3" t="s">
        <v>8</v>
      </c>
      <c r="G14" s="3" t="s">
        <v>8</v>
      </c>
      <c r="P14" s="68" t="s">
        <v>7</v>
      </c>
      <c r="Q14" s="145">
        <v>885493</v>
      </c>
      <c r="R14" s="145">
        <v>944920</v>
      </c>
      <c r="S14" s="145">
        <v>1059183</v>
      </c>
      <c r="T14" s="144" t="s">
        <v>8</v>
      </c>
      <c r="U14" s="144" t="s">
        <v>8</v>
      </c>
      <c r="V14" s="284" t="s">
        <v>8</v>
      </c>
      <c r="W14" s="185" t="s">
        <v>8</v>
      </c>
      <c r="X14" s="180" t="s">
        <v>8</v>
      </c>
      <c r="Y14" s="180" t="s">
        <v>8</v>
      </c>
      <c r="Z14" s="180" t="s">
        <v>8</v>
      </c>
      <c r="AA14" s="180" t="s">
        <v>8</v>
      </c>
    </row>
    <row r="15" spans="1:28" ht="14.25">
      <c r="A15" s="68" t="s">
        <v>9</v>
      </c>
      <c r="B15" s="102">
        <v>-520936</v>
      </c>
      <c r="C15" s="102">
        <v>-572451</v>
      </c>
      <c r="D15" s="102">
        <v>-633419</v>
      </c>
      <c r="E15" s="102" t="s">
        <v>8</v>
      </c>
      <c r="F15" s="102" t="s">
        <v>8</v>
      </c>
      <c r="G15" s="102" t="s">
        <v>8</v>
      </c>
      <c r="P15" s="68" t="s">
        <v>9</v>
      </c>
      <c r="Q15" s="146">
        <v>-520936</v>
      </c>
      <c r="R15" s="146">
        <v>-572451</v>
      </c>
      <c r="S15" s="146">
        <v>-633419</v>
      </c>
      <c r="T15" s="146" t="s">
        <v>8</v>
      </c>
      <c r="U15" s="146" t="s">
        <v>8</v>
      </c>
      <c r="V15" s="280" t="s">
        <v>8</v>
      </c>
      <c r="W15" s="185" t="s">
        <v>8</v>
      </c>
      <c r="X15" s="180" t="s">
        <v>8</v>
      </c>
      <c r="Y15" s="180" t="s">
        <v>8</v>
      </c>
      <c r="Z15" s="180" t="s">
        <v>8</v>
      </c>
      <c r="AA15" s="180" t="s">
        <v>8</v>
      </c>
    </row>
    <row r="16" spans="1:28">
      <c r="A16" s="68" t="s">
        <v>10</v>
      </c>
      <c r="B16" s="6">
        <v>364557</v>
      </c>
      <c r="C16" s="6">
        <v>372469</v>
      </c>
      <c r="D16" s="6">
        <v>425764</v>
      </c>
      <c r="E16" s="6">
        <v>437818</v>
      </c>
      <c r="F16" s="6">
        <v>447714</v>
      </c>
      <c r="G16" s="6">
        <v>444841</v>
      </c>
      <c r="I16" s="68" t="s">
        <v>70</v>
      </c>
      <c r="J16" s="6">
        <v>476419</v>
      </c>
      <c r="K16" s="6">
        <v>498839</v>
      </c>
      <c r="L16" s="6">
        <v>516899</v>
      </c>
      <c r="M16" s="6">
        <v>531993</v>
      </c>
      <c r="N16" s="6">
        <v>554161</v>
      </c>
      <c r="P16" s="68" t="s">
        <v>10</v>
      </c>
      <c r="Q16" s="145">
        <v>364557</v>
      </c>
      <c r="R16" s="145">
        <v>372469</v>
      </c>
      <c r="S16" s="145">
        <v>425764</v>
      </c>
      <c r="T16" s="145">
        <v>437818</v>
      </c>
      <c r="U16" s="145">
        <v>447714</v>
      </c>
      <c r="V16" s="285">
        <v>444841</v>
      </c>
      <c r="W16" s="186">
        <v>476419</v>
      </c>
      <c r="X16" s="187">
        <v>498839</v>
      </c>
      <c r="Y16" s="187">
        <v>516899</v>
      </c>
      <c r="Z16" s="187">
        <v>531993</v>
      </c>
      <c r="AA16" s="187">
        <v>554161</v>
      </c>
    </row>
    <row r="17" spans="1:29">
      <c r="A17" s="68"/>
      <c r="B17" s="3"/>
      <c r="C17" s="3"/>
      <c r="D17" s="3"/>
      <c r="E17" s="3"/>
      <c r="F17" s="3"/>
      <c r="G17" s="3"/>
      <c r="J17" s="3"/>
      <c r="K17" s="3"/>
      <c r="L17" s="3"/>
      <c r="M17" s="3"/>
      <c r="N17" s="3"/>
      <c r="P17" s="68"/>
      <c r="Q17" s="144"/>
      <c r="R17" s="144"/>
      <c r="S17" s="144"/>
      <c r="T17" s="144"/>
      <c r="U17" s="144"/>
      <c r="V17" s="284"/>
      <c r="W17" s="190"/>
      <c r="X17" s="191"/>
      <c r="Y17" s="191"/>
      <c r="Z17" s="191"/>
      <c r="AA17" s="191"/>
    </row>
    <row r="18" spans="1:29">
      <c r="A18" s="68" t="s">
        <v>11</v>
      </c>
      <c r="B18" s="4"/>
      <c r="C18" s="4"/>
      <c r="D18" s="4"/>
      <c r="E18" s="4"/>
      <c r="F18" s="4"/>
      <c r="G18" s="4"/>
      <c r="I18" s="68" t="s">
        <v>11</v>
      </c>
      <c r="P18" s="68" t="s">
        <v>11</v>
      </c>
      <c r="Q18" s="136"/>
      <c r="R18" s="136"/>
      <c r="S18" s="136"/>
      <c r="T18" s="136"/>
      <c r="U18" s="136"/>
      <c r="V18" s="283"/>
      <c r="W18" s="185"/>
      <c r="X18" s="62"/>
      <c r="Y18" s="62"/>
      <c r="Z18" s="62"/>
      <c r="AA18" s="62"/>
    </row>
    <row r="19" spans="1:29">
      <c r="A19" s="68" t="s">
        <v>12</v>
      </c>
      <c r="B19" s="6">
        <v>113049</v>
      </c>
      <c r="C19" s="6">
        <v>106741</v>
      </c>
      <c r="D19" s="6">
        <v>169182</v>
      </c>
      <c r="E19" s="6">
        <v>253059</v>
      </c>
      <c r="F19" s="6">
        <v>217830</v>
      </c>
      <c r="G19" s="6">
        <v>211326</v>
      </c>
      <c r="I19" s="68" t="s">
        <v>12</v>
      </c>
      <c r="J19" s="6">
        <v>197387</v>
      </c>
      <c r="K19" s="6">
        <v>184511</v>
      </c>
      <c r="L19" s="6">
        <v>171635</v>
      </c>
      <c r="M19" s="6">
        <v>158759</v>
      </c>
      <c r="N19" s="6">
        <v>145883</v>
      </c>
      <c r="P19" s="68" t="s">
        <v>12</v>
      </c>
      <c r="Q19" s="145">
        <v>113049</v>
      </c>
      <c r="R19" s="145">
        <v>106741</v>
      </c>
      <c r="S19" s="145">
        <v>169182</v>
      </c>
      <c r="T19" s="145">
        <v>253059</v>
      </c>
      <c r="U19" s="145">
        <v>217830</v>
      </c>
      <c r="V19" s="285">
        <v>211326</v>
      </c>
      <c r="W19" s="186">
        <v>197387</v>
      </c>
      <c r="X19" s="187">
        <v>184511</v>
      </c>
      <c r="Y19" s="187">
        <v>171635</v>
      </c>
      <c r="Z19" s="187">
        <v>158759</v>
      </c>
      <c r="AA19" s="187">
        <v>145883</v>
      </c>
    </row>
    <row r="20" spans="1:29">
      <c r="A20" s="68" t="s">
        <v>13</v>
      </c>
      <c r="B20" s="6">
        <v>10493</v>
      </c>
      <c r="C20" s="6">
        <v>13215</v>
      </c>
      <c r="D20" s="6">
        <v>13778</v>
      </c>
      <c r="E20" s="6">
        <v>19550</v>
      </c>
      <c r="F20" s="6">
        <v>61273</v>
      </c>
      <c r="G20" s="3">
        <v>0</v>
      </c>
      <c r="I20" s="68" t="s">
        <v>13</v>
      </c>
      <c r="J20" s="6">
        <v>21072</v>
      </c>
      <c r="K20" s="6">
        <v>23035</v>
      </c>
      <c r="L20" s="6">
        <v>21331</v>
      </c>
      <c r="M20" s="6">
        <v>26407</v>
      </c>
      <c r="N20" s="6">
        <v>29070</v>
      </c>
      <c r="P20" s="68" t="s">
        <v>13</v>
      </c>
      <c r="Q20" s="145">
        <v>10493</v>
      </c>
      <c r="R20" s="145">
        <v>13215</v>
      </c>
      <c r="S20" s="145">
        <v>13778</v>
      </c>
      <c r="T20" s="145">
        <v>19550</v>
      </c>
      <c r="U20" s="145">
        <v>61273</v>
      </c>
      <c r="V20" s="284">
        <v>0</v>
      </c>
      <c r="W20" s="186">
        <v>21072</v>
      </c>
      <c r="X20" s="187">
        <v>23035</v>
      </c>
      <c r="Y20" s="187">
        <v>21331</v>
      </c>
      <c r="Z20" s="187">
        <v>26407</v>
      </c>
      <c r="AA20" s="187">
        <v>29070</v>
      </c>
    </row>
    <row r="21" spans="1:29" ht="14.25">
      <c r="A21" s="68" t="s">
        <v>14</v>
      </c>
      <c r="B21" s="102">
        <v>23262</v>
      </c>
      <c r="C21" s="102">
        <v>24035</v>
      </c>
      <c r="D21" s="102">
        <v>31619</v>
      </c>
      <c r="E21" s="102">
        <v>21205</v>
      </c>
      <c r="F21" s="102">
        <v>34338</v>
      </c>
      <c r="G21" s="102">
        <v>95906</v>
      </c>
      <c r="I21" s="68" t="s">
        <v>14</v>
      </c>
      <c r="J21" s="102">
        <v>25414</v>
      </c>
      <c r="K21" s="102">
        <v>25094</v>
      </c>
      <c r="L21" s="102">
        <v>26804</v>
      </c>
      <c r="M21" s="102">
        <v>28102</v>
      </c>
      <c r="N21" s="102">
        <v>29214</v>
      </c>
      <c r="P21" s="68" t="s">
        <v>14</v>
      </c>
      <c r="Q21" s="146">
        <v>23262</v>
      </c>
      <c r="R21" s="146">
        <v>24035</v>
      </c>
      <c r="S21" s="146">
        <v>31619</v>
      </c>
      <c r="T21" s="146">
        <v>21205</v>
      </c>
      <c r="U21" s="146">
        <v>34338</v>
      </c>
      <c r="V21" s="280">
        <v>95906</v>
      </c>
      <c r="W21" s="188">
        <v>25414</v>
      </c>
      <c r="X21" s="189">
        <v>25094</v>
      </c>
      <c r="Y21" s="189">
        <v>26804</v>
      </c>
      <c r="Z21" s="189">
        <v>28102</v>
      </c>
      <c r="AA21" s="189">
        <v>29214</v>
      </c>
    </row>
    <row r="22" spans="1:29" ht="14.25">
      <c r="A22" s="68" t="s">
        <v>15</v>
      </c>
      <c r="B22" s="102">
        <v>146804</v>
      </c>
      <c r="C22" s="102">
        <v>143991</v>
      </c>
      <c r="D22" s="102">
        <v>214579</v>
      </c>
      <c r="E22" s="102">
        <v>293814</v>
      </c>
      <c r="F22" s="102">
        <v>313441</v>
      </c>
      <c r="G22" s="102">
        <v>307232</v>
      </c>
      <c r="I22" s="68" t="s">
        <v>15</v>
      </c>
      <c r="J22" s="102">
        <v>720292</v>
      </c>
      <c r="K22" s="102">
        <v>731479</v>
      </c>
      <c r="L22" s="102">
        <v>736669</v>
      </c>
      <c r="M22" s="102">
        <v>745261</v>
      </c>
      <c r="N22" s="102">
        <v>758328</v>
      </c>
      <c r="P22" s="68" t="s">
        <v>15</v>
      </c>
      <c r="Q22" s="146">
        <v>146804</v>
      </c>
      <c r="R22" s="146">
        <v>143991</v>
      </c>
      <c r="S22" s="146">
        <v>214579</v>
      </c>
      <c r="T22" s="146">
        <v>293814</v>
      </c>
      <c r="U22" s="146">
        <v>313441</v>
      </c>
      <c r="V22" s="280">
        <v>307232</v>
      </c>
      <c r="W22" s="188">
        <v>720292</v>
      </c>
      <c r="X22" s="189">
        <v>731479</v>
      </c>
      <c r="Y22" s="189">
        <v>736669</v>
      </c>
      <c r="Z22" s="189">
        <v>745261</v>
      </c>
      <c r="AA22" s="189">
        <v>758328</v>
      </c>
    </row>
    <row r="23" spans="1:29">
      <c r="A23" s="68"/>
      <c r="B23" s="3"/>
      <c r="C23" s="3"/>
      <c r="D23" s="3"/>
      <c r="E23" s="3"/>
      <c r="F23" s="3"/>
      <c r="G23" s="3"/>
      <c r="I23" s="68"/>
      <c r="J23" s="3"/>
      <c r="K23" s="3"/>
      <c r="L23" s="3"/>
      <c r="M23" s="3"/>
      <c r="N23" s="3"/>
      <c r="P23" s="68"/>
      <c r="Q23" s="144"/>
      <c r="R23" s="144"/>
      <c r="S23" s="144"/>
      <c r="T23" s="144"/>
      <c r="U23" s="144"/>
      <c r="V23" s="284"/>
      <c r="W23" s="190"/>
      <c r="X23" s="191"/>
      <c r="Y23" s="191"/>
      <c r="Z23" s="191"/>
      <c r="AA23" s="191"/>
    </row>
    <row r="24" spans="1:29">
      <c r="A24" s="69" t="s">
        <v>16</v>
      </c>
      <c r="B24" s="7">
        <v>1052047</v>
      </c>
      <c r="C24" s="7">
        <v>1099991</v>
      </c>
      <c r="D24" s="7">
        <v>1266465</v>
      </c>
      <c r="E24" s="7">
        <v>1382776</v>
      </c>
      <c r="F24" s="7">
        <v>1447841</v>
      </c>
      <c r="G24" s="7">
        <v>1459801</v>
      </c>
      <c r="I24" s="69" t="s">
        <v>16</v>
      </c>
      <c r="J24" s="7">
        <v>1467373</v>
      </c>
      <c r="K24" s="7">
        <v>1477311</v>
      </c>
      <c r="L24" s="7">
        <v>1523415</v>
      </c>
      <c r="M24" s="7">
        <v>1577718</v>
      </c>
      <c r="N24" s="7">
        <v>1648884</v>
      </c>
      <c r="P24" s="69" t="s">
        <v>16</v>
      </c>
      <c r="Q24" s="147">
        <v>1052047</v>
      </c>
      <c r="R24" s="147">
        <v>1099991</v>
      </c>
      <c r="S24" s="147">
        <v>1266465</v>
      </c>
      <c r="T24" s="147">
        <v>1382776</v>
      </c>
      <c r="U24" s="147">
        <v>1447841</v>
      </c>
      <c r="V24" s="286">
        <v>1459801</v>
      </c>
      <c r="W24" s="192">
        <v>1467373</v>
      </c>
      <c r="X24" s="193">
        <v>1477311</v>
      </c>
      <c r="Y24" s="193">
        <v>1523415</v>
      </c>
      <c r="Z24" s="193">
        <v>1577718</v>
      </c>
      <c r="AA24" s="193">
        <v>1648884</v>
      </c>
    </row>
    <row r="25" spans="1:29">
      <c r="A25" s="68"/>
      <c r="B25" s="8"/>
      <c r="C25" s="8"/>
      <c r="D25" s="8"/>
      <c r="E25" s="8"/>
      <c r="F25" s="8"/>
      <c r="G25" s="8"/>
      <c r="I25" s="68"/>
      <c r="J25" s="8"/>
      <c r="K25" s="8"/>
      <c r="L25" s="8"/>
      <c r="M25" s="8"/>
      <c r="N25" s="8"/>
      <c r="P25" s="68"/>
      <c r="Q25" s="144"/>
      <c r="R25" s="144"/>
      <c r="S25" s="144"/>
      <c r="T25" s="144"/>
      <c r="U25" s="144"/>
      <c r="V25" s="287"/>
      <c r="W25" s="190"/>
      <c r="X25" s="135"/>
      <c r="Y25" s="135"/>
      <c r="Z25" s="135"/>
      <c r="AA25" s="135"/>
    </row>
    <row r="26" spans="1:29">
      <c r="A26" s="68"/>
      <c r="B26" s="8"/>
      <c r="C26" s="8"/>
      <c r="D26" s="8"/>
      <c r="E26" s="8"/>
      <c r="F26" s="8"/>
      <c r="G26" s="8"/>
      <c r="I26" s="68"/>
      <c r="J26" s="8"/>
      <c r="K26" s="8"/>
      <c r="L26" s="8"/>
      <c r="M26" s="8"/>
      <c r="N26" s="8"/>
      <c r="P26" s="68"/>
      <c r="Q26" s="144"/>
      <c r="R26" s="144"/>
      <c r="S26" s="144"/>
      <c r="T26" s="144"/>
      <c r="U26" s="144"/>
      <c r="V26" s="287"/>
      <c r="W26" s="190"/>
      <c r="X26" s="135"/>
      <c r="Y26" s="135"/>
      <c r="Z26" s="135"/>
      <c r="AA26" s="135"/>
    </row>
    <row r="27" spans="1:29">
      <c r="A27" s="118" t="s">
        <v>17</v>
      </c>
      <c r="B27" s="118"/>
      <c r="C27" s="118"/>
      <c r="D27" s="118"/>
      <c r="E27" s="118"/>
      <c r="F27" s="118"/>
      <c r="G27" s="118"/>
      <c r="I27" s="118" t="s">
        <v>17</v>
      </c>
      <c r="J27" s="118"/>
      <c r="K27" s="118"/>
      <c r="L27" s="118"/>
      <c r="M27" s="118"/>
      <c r="N27" s="118"/>
      <c r="P27" s="118" t="s">
        <v>17</v>
      </c>
      <c r="Q27" s="181"/>
      <c r="R27" s="181"/>
      <c r="S27" s="181"/>
      <c r="T27" s="181"/>
      <c r="U27" s="181"/>
      <c r="V27" s="288"/>
      <c r="W27" s="194"/>
      <c r="X27" s="195"/>
      <c r="Y27" s="195"/>
      <c r="Z27" s="195"/>
      <c r="AA27" s="195"/>
    </row>
    <row r="28" spans="1:29">
      <c r="A28" s="68"/>
      <c r="B28" s="3"/>
      <c r="C28" s="3"/>
      <c r="D28" s="3"/>
      <c r="E28" s="3"/>
      <c r="F28" s="3"/>
      <c r="G28" s="3"/>
      <c r="I28" s="68"/>
      <c r="J28" s="3"/>
      <c r="K28" s="3"/>
      <c r="L28" s="3"/>
      <c r="M28" s="3"/>
      <c r="N28" s="3"/>
      <c r="P28" s="68"/>
      <c r="Q28" s="144"/>
      <c r="R28" s="144"/>
      <c r="S28" s="144"/>
      <c r="T28" s="144"/>
      <c r="U28" s="144"/>
      <c r="V28" s="284"/>
      <c r="W28" s="190"/>
      <c r="X28" s="191"/>
      <c r="Y28" s="191"/>
      <c r="Z28" s="191"/>
      <c r="AA28" s="191"/>
    </row>
    <row r="29" spans="1:29">
      <c r="A29" s="68" t="s">
        <v>18</v>
      </c>
      <c r="B29" s="6">
        <v>30349</v>
      </c>
      <c r="C29" s="6">
        <v>5861</v>
      </c>
      <c r="D29" s="6">
        <v>19170</v>
      </c>
      <c r="E29" s="6">
        <v>15425</v>
      </c>
      <c r="F29" s="6">
        <v>15099</v>
      </c>
      <c r="G29" s="3">
        <v>0</v>
      </c>
      <c r="I29" s="68" t="s">
        <v>18</v>
      </c>
      <c r="J29" s="6">
        <v>15099</v>
      </c>
      <c r="K29" s="6">
        <v>15099</v>
      </c>
      <c r="L29" s="6">
        <v>15099</v>
      </c>
      <c r="M29" s="6">
        <v>15099</v>
      </c>
      <c r="N29" s="6">
        <v>15099</v>
      </c>
      <c r="P29" s="68" t="s">
        <v>18</v>
      </c>
      <c r="Q29" s="145">
        <v>30349</v>
      </c>
      <c r="R29" s="145">
        <v>5861</v>
      </c>
      <c r="S29" s="145">
        <v>19170</v>
      </c>
      <c r="T29" s="145">
        <v>15425</v>
      </c>
      <c r="U29" s="145">
        <v>15099</v>
      </c>
      <c r="V29" s="285">
        <v>0</v>
      </c>
      <c r="W29" s="187">
        <v>15099</v>
      </c>
      <c r="X29" s="187">
        <v>15099</v>
      </c>
      <c r="Y29" s="187">
        <v>15099</v>
      </c>
      <c r="Z29" s="187">
        <v>15099</v>
      </c>
      <c r="AA29" s="187">
        <v>15099</v>
      </c>
      <c r="AC29" s="36"/>
    </row>
    <row r="30" spans="1:29">
      <c r="A30" s="68" t="s">
        <v>19</v>
      </c>
      <c r="B30" s="6">
        <v>159439</v>
      </c>
      <c r="C30" s="6">
        <v>166792</v>
      </c>
      <c r="D30" s="6">
        <v>188258</v>
      </c>
      <c r="E30" s="6">
        <v>198707</v>
      </c>
      <c r="F30" s="6">
        <v>229170</v>
      </c>
      <c r="G30" s="6">
        <v>209972</v>
      </c>
      <c r="I30" s="68" t="s">
        <v>19</v>
      </c>
      <c r="J30" s="6">
        <v>225771</v>
      </c>
      <c r="K30" s="6">
        <v>225664</v>
      </c>
      <c r="L30" s="6">
        <v>239481</v>
      </c>
      <c r="M30" s="6">
        <v>251384</v>
      </c>
      <c r="N30" s="6">
        <v>261007</v>
      </c>
      <c r="P30" s="68" t="s">
        <v>19</v>
      </c>
      <c r="Q30" s="145">
        <v>159439</v>
      </c>
      <c r="R30" s="145">
        <v>166792</v>
      </c>
      <c r="S30" s="145">
        <v>188258</v>
      </c>
      <c r="T30" s="145">
        <v>198707</v>
      </c>
      <c r="U30" s="145">
        <v>229170</v>
      </c>
      <c r="V30" s="285">
        <v>209972</v>
      </c>
      <c r="W30" s="187">
        <v>225771</v>
      </c>
      <c r="X30" s="187">
        <v>225664</v>
      </c>
      <c r="Y30" s="187">
        <v>239481</v>
      </c>
      <c r="Z30" s="187">
        <v>251384</v>
      </c>
      <c r="AA30" s="187">
        <v>261007</v>
      </c>
    </row>
    <row r="31" spans="1:29">
      <c r="A31" s="68" t="s">
        <v>20</v>
      </c>
      <c r="B31" s="6">
        <v>65165</v>
      </c>
      <c r="C31" s="6">
        <v>72917</v>
      </c>
      <c r="D31" s="6">
        <v>68899</v>
      </c>
      <c r="E31" s="6">
        <v>84825</v>
      </c>
      <c r="F31" s="6">
        <v>97736</v>
      </c>
      <c r="G31" s="6">
        <v>118800</v>
      </c>
      <c r="I31" s="68" t="s">
        <v>20</v>
      </c>
      <c r="J31" s="6">
        <v>79862</v>
      </c>
      <c r="K31" s="6">
        <v>77926</v>
      </c>
      <c r="L31" s="6">
        <v>78705</v>
      </c>
      <c r="M31" s="6">
        <v>79492</v>
      </c>
      <c r="N31" s="6">
        <v>80287</v>
      </c>
      <c r="P31" s="68" t="s">
        <v>20</v>
      </c>
      <c r="Q31" s="145">
        <v>65165</v>
      </c>
      <c r="R31" s="145">
        <v>72917</v>
      </c>
      <c r="S31" s="145">
        <v>68899</v>
      </c>
      <c r="T31" s="145">
        <v>84825</v>
      </c>
      <c r="U31" s="145">
        <v>97736</v>
      </c>
      <c r="V31" s="285">
        <v>118800</v>
      </c>
      <c r="W31" s="187">
        <v>79862</v>
      </c>
      <c r="X31" s="187">
        <v>77926</v>
      </c>
      <c r="Y31" s="187">
        <v>78705</v>
      </c>
      <c r="Z31" s="187">
        <v>79492</v>
      </c>
      <c r="AA31" s="187">
        <v>80287</v>
      </c>
    </row>
    <row r="32" spans="1:29" ht="14.25">
      <c r="A32" s="68" t="s">
        <v>21</v>
      </c>
      <c r="B32" s="102">
        <v>7201</v>
      </c>
      <c r="C32" s="102">
        <v>5903</v>
      </c>
      <c r="D32" s="102">
        <v>5672</v>
      </c>
      <c r="E32" s="102">
        <v>23541</v>
      </c>
      <c r="F32" s="102">
        <v>8824</v>
      </c>
      <c r="G32" s="102">
        <v>48629</v>
      </c>
      <c r="I32" s="68" t="s">
        <v>21</v>
      </c>
      <c r="J32" s="102">
        <v>8824</v>
      </c>
      <c r="K32" s="102">
        <v>8824</v>
      </c>
      <c r="L32" s="102">
        <v>8824</v>
      </c>
      <c r="M32" s="102">
        <v>8824</v>
      </c>
      <c r="N32" s="102">
        <v>8824</v>
      </c>
      <c r="P32" s="68" t="s">
        <v>21</v>
      </c>
      <c r="Q32" s="146">
        <v>7201</v>
      </c>
      <c r="R32" s="146">
        <v>5903</v>
      </c>
      <c r="S32" s="146">
        <v>5672</v>
      </c>
      <c r="T32" s="146">
        <v>23541</v>
      </c>
      <c r="U32" s="146">
        <v>8824</v>
      </c>
      <c r="V32" s="280">
        <v>48629</v>
      </c>
      <c r="W32" s="189">
        <v>8824</v>
      </c>
      <c r="X32" s="189">
        <v>8824</v>
      </c>
      <c r="Y32" s="189">
        <v>8824</v>
      </c>
      <c r="Z32" s="189">
        <v>8824</v>
      </c>
      <c r="AA32" s="189">
        <v>8824</v>
      </c>
    </row>
    <row r="33" spans="1:29">
      <c r="A33" s="68" t="s">
        <v>22</v>
      </c>
      <c r="B33" s="6">
        <v>262154</v>
      </c>
      <c r="C33" s="6">
        <v>251473</v>
      </c>
      <c r="D33" s="6">
        <v>281999</v>
      </c>
      <c r="E33" s="6">
        <v>322497</v>
      </c>
      <c r="F33" s="6">
        <v>350827</v>
      </c>
      <c r="G33" s="6">
        <v>377401</v>
      </c>
      <c r="I33" s="68" t="s">
        <v>22</v>
      </c>
      <c r="J33" s="6">
        <v>329556</v>
      </c>
      <c r="K33" s="6">
        <v>327513</v>
      </c>
      <c r="L33" s="6">
        <v>342109</v>
      </c>
      <c r="M33" s="6">
        <v>354799</v>
      </c>
      <c r="N33" s="6">
        <v>365217</v>
      </c>
      <c r="P33" s="68" t="s">
        <v>22</v>
      </c>
      <c r="Q33" s="145">
        <v>262154</v>
      </c>
      <c r="R33" s="145">
        <v>251473</v>
      </c>
      <c r="S33" s="145">
        <v>281999</v>
      </c>
      <c r="T33" s="145">
        <v>322497</v>
      </c>
      <c r="U33" s="145">
        <v>350827</v>
      </c>
      <c r="V33" s="285">
        <v>377401</v>
      </c>
      <c r="W33" s="187">
        <v>329556</v>
      </c>
      <c r="X33" s="187">
        <v>327513</v>
      </c>
      <c r="Y33" s="187">
        <v>342109</v>
      </c>
      <c r="Z33" s="187">
        <v>354799</v>
      </c>
      <c r="AA33" s="187">
        <v>365217</v>
      </c>
      <c r="AC33" s="36"/>
    </row>
    <row r="34" spans="1:29">
      <c r="A34" s="68"/>
      <c r="B34" s="4"/>
      <c r="C34" s="4"/>
      <c r="D34" s="4"/>
      <c r="E34" s="4"/>
      <c r="F34" s="4"/>
      <c r="G34" s="4"/>
      <c r="I34" s="68"/>
      <c r="J34" s="4"/>
      <c r="K34" s="4"/>
      <c r="L34" s="4"/>
      <c r="M34" s="4"/>
      <c r="N34" s="4"/>
      <c r="P34" s="68"/>
      <c r="Q34" s="136"/>
      <c r="R34" s="136"/>
      <c r="S34" s="136"/>
      <c r="T34" s="136"/>
      <c r="U34" s="136"/>
      <c r="V34" s="283"/>
      <c r="W34" s="196"/>
      <c r="X34" s="196"/>
      <c r="Y34" s="196"/>
      <c r="Z34" s="196"/>
      <c r="AA34" s="196"/>
    </row>
    <row r="35" spans="1:29">
      <c r="A35" s="68" t="s">
        <v>23</v>
      </c>
      <c r="B35" s="6">
        <v>55607</v>
      </c>
      <c r="C35" s="6">
        <v>56248</v>
      </c>
      <c r="D35" s="6">
        <v>56463</v>
      </c>
      <c r="E35" s="6">
        <v>56462</v>
      </c>
      <c r="F35" s="6">
        <v>56166</v>
      </c>
      <c r="G35" s="3">
        <v>0</v>
      </c>
      <c r="I35" s="68" t="s">
        <v>23</v>
      </c>
      <c r="J35" s="6">
        <v>56166</v>
      </c>
      <c r="K35" s="6">
        <v>56166</v>
      </c>
      <c r="L35" s="6">
        <v>56166</v>
      </c>
      <c r="M35" s="6">
        <v>56166</v>
      </c>
      <c r="N35" s="6">
        <v>56166</v>
      </c>
      <c r="P35" s="68" t="s">
        <v>23</v>
      </c>
      <c r="Q35" s="145">
        <v>55607</v>
      </c>
      <c r="R35" s="145">
        <v>56248</v>
      </c>
      <c r="S35" s="145">
        <v>56463</v>
      </c>
      <c r="T35" s="145">
        <v>56462</v>
      </c>
      <c r="U35" s="145">
        <v>56166</v>
      </c>
      <c r="V35" s="285">
        <v>0</v>
      </c>
      <c r="W35" s="187">
        <v>56166</v>
      </c>
      <c r="X35" s="187">
        <v>56166</v>
      </c>
      <c r="Y35" s="187">
        <v>56166</v>
      </c>
      <c r="Z35" s="187">
        <v>56166</v>
      </c>
      <c r="AA35" s="187">
        <v>56166</v>
      </c>
    </row>
    <row r="36" spans="1:29">
      <c r="A36" s="68" t="s">
        <v>24</v>
      </c>
      <c r="B36" s="6">
        <v>54694</v>
      </c>
      <c r="C36" s="6">
        <v>58877</v>
      </c>
      <c r="D36" s="6">
        <v>67584</v>
      </c>
      <c r="E36" s="6">
        <v>53344</v>
      </c>
      <c r="F36" s="6">
        <v>58905</v>
      </c>
      <c r="G36" s="6">
        <v>111852</v>
      </c>
      <c r="I36" s="68" t="s">
        <v>24</v>
      </c>
      <c r="J36" s="6">
        <v>60201</v>
      </c>
      <c r="K36" s="6">
        <v>61586</v>
      </c>
      <c r="L36" s="6">
        <v>63125</v>
      </c>
      <c r="M36" s="6">
        <v>64388</v>
      </c>
      <c r="N36" s="6">
        <v>65804</v>
      </c>
      <c r="P36" s="68" t="s">
        <v>24</v>
      </c>
      <c r="Q36" s="145">
        <v>54694</v>
      </c>
      <c r="R36" s="145">
        <v>58877</v>
      </c>
      <c r="S36" s="145">
        <v>67584</v>
      </c>
      <c r="T36" s="145">
        <v>53344</v>
      </c>
      <c r="U36" s="145">
        <v>58905</v>
      </c>
      <c r="V36" s="285">
        <v>111852</v>
      </c>
      <c r="W36" s="187">
        <v>60201</v>
      </c>
      <c r="X36" s="187">
        <v>61586</v>
      </c>
      <c r="Y36" s="187">
        <v>63125</v>
      </c>
      <c r="Z36" s="187">
        <v>64388</v>
      </c>
      <c r="AA36" s="187">
        <v>65804</v>
      </c>
      <c r="AC36" s="36"/>
    </row>
    <row r="37" spans="1:29" ht="14.25">
      <c r="A37" s="68" t="s">
        <v>25</v>
      </c>
      <c r="B37" s="102">
        <v>140601</v>
      </c>
      <c r="C37" s="102">
        <v>132209</v>
      </c>
      <c r="D37" s="102">
        <v>202138</v>
      </c>
      <c r="E37" s="102">
        <v>251699</v>
      </c>
      <c r="F37" s="102">
        <v>220116</v>
      </c>
      <c r="G37" s="102">
        <v>183815</v>
      </c>
      <c r="I37" s="68" t="s">
        <v>25</v>
      </c>
      <c r="J37" s="102">
        <v>235115</v>
      </c>
      <c r="K37" s="102">
        <v>195115</v>
      </c>
      <c r="L37" s="102">
        <v>150115</v>
      </c>
      <c r="M37" s="102">
        <v>105115</v>
      </c>
      <c r="N37" s="102">
        <v>70115</v>
      </c>
      <c r="P37" s="68" t="s">
        <v>25</v>
      </c>
      <c r="Q37" s="146">
        <v>140601</v>
      </c>
      <c r="R37" s="146">
        <v>132209</v>
      </c>
      <c r="S37" s="146">
        <v>202138</v>
      </c>
      <c r="T37" s="146">
        <v>251699</v>
      </c>
      <c r="U37" s="146">
        <v>220116</v>
      </c>
      <c r="V37" s="280">
        <v>183815</v>
      </c>
      <c r="W37" s="189">
        <v>235115</v>
      </c>
      <c r="X37" s="189">
        <v>195115</v>
      </c>
      <c r="Y37" s="189">
        <v>150115</v>
      </c>
      <c r="Z37" s="189">
        <v>105115</v>
      </c>
      <c r="AA37" s="189">
        <v>70115</v>
      </c>
    </row>
    <row r="38" spans="1:29" ht="14.25">
      <c r="A38" s="68" t="s">
        <v>26</v>
      </c>
      <c r="B38" s="102">
        <v>250902</v>
      </c>
      <c r="C38" s="102">
        <v>247334</v>
      </c>
      <c r="D38" s="102">
        <v>326185</v>
      </c>
      <c r="E38" s="102">
        <v>361505</v>
      </c>
      <c r="F38" s="102">
        <v>335187</v>
      </c>
      <c r="G38" s="102">
        <v>295667</v>
      </c>
      <c r="I38" s="68" t="s">
        <v>26</v>
      </c>
      <c r="J38" s="102">
        <v>351482</v>
      </c>
      <c r="K38" s="102">
        <v>312867</v>
      </c>
      <c r="L38" s="102">
        <v>269406</v>
      </c>
      <c r="M38" s="102">
        <v>225669</v>
      </c>
      <c r="N38" s="102">
        <v>192085</v>
      </c>
      <c r="P38" s="68" t="s">
        <v>26</v>
      </c>
      <c r="Q38" s="146">
        <v>250902</v>
      </c>
      <c r="R38" s="146">
        <v>247334</v>
      </c>
      <c r="S38" s="146">
        <v>326185</v>
      </c>
      <c r="T38" s="146">
        <v>361505</v>
      </c>
      <c r="U38" s="146">
        <v>335187</v>
      </c>
      <c r="V38" s="280">
        <v>295667</v>
      </c>
      <c r="W38" s="188">
        <v>351482</v>
      </c>
      <c r="X38" s="189">
        <v>312867</v>
      </c>
      <c r="Y38" s="189">
        <v>269406</v>
      </c>
      <c r="Z38" s="189">
        <v>225669</v>
      </c>
      <c r="AA38" s="189">
        <v>192085</v>
      </c>
    </row>
    <row r="39" spans="1:29">
      <c r="A39" s="68"/>
      <c r="B39" s="3"/>
      <c r="C39" s="3"/>
      <c r="D39" s="3"/>
      <c r="E39" s="3"/>
      <c r="F39" s="3"/>
      <c r="G39" s="3"/>
      <c r="I39" s="68"/>
      <c r="J39" s="3"/>
      <c r="K39" s="3"/>
      <c r="L39" s="3"/>
      <c r="M39" s="3"/>
      <c r="N39" s="3"/>
      <c r="P39" s="68"/>
      <c r="Q39" s="144"/>
      <c r="R39" s="144"/>
      <c r="S39" s="144"/>
      <c r="T39" s="144"/>
      <c r="U39" s="144"/>
      <c r="V39" s="284"/>
      <c r="W39" s="190"/>
      <c r="X39" s="191"/>
      <c r="Y39" s="191"/>
      <c r="Z39" s="191"/>
      <c r="AA39" s="191"/>
    </row>
    <row r="40" spans="1:29">
      <c r="A40" s="68" t="s">
        <v>27</v>
      </c>
      <c r="B40" s="6">
        <v>513056</v>
      </c>
      <c r="C40" s="6">
        <v>498807</v>
      </c>
      <c r="D40" s="6">
        <v>608184</v>
      </c>
      <c r="E40" s="6">
        <v>684002</v>
      </c>
      <c r="F40" s="6">
        <v>686014</v>
      </c>
      <c r="G40" s="6">
        <v>673068</v>
      </c>
      <c r="I40" s="68" t="s">
        <v>27</v>
      </c>
      <c r="J40" s="6">
        <v>681038</v>
      </c>
      <c r="K40" s="6">
        <v>640380</v>
      </c>
      <c r="L40" s="6">
        <v>611515</v>
      </c>
      <c r="M40" s="6">
        <v>580468</v>
      </c>
      <c r="N40" s="6">
        <v>557302</v>
      </c>
      <c r="P40" s="68" t="s">
        <v>27</v>
      </c>
      <c r="Q40" s="145">
        <v>513056</v>
      </c>
      <c r="R40" s="145">
        <v>498807</v>
      </c>
      <c r="S40" s="145">
        <v>608184</v>
      </c>
      <c r="T40" s="145">
        <v>684002</v>
      </c>
      <c r="U40" s="145">
        <v>686014</v>
      </c>
      <c r="V40" s="285">
        <v>673068</v>
      </c>
      <c r="W40" s="186">
        <v>681038</v>
      </c>
      <c r="X40" s="187">
        <v>640380</v>
      </c>
      <c r="Y40" s="187">
        <v>611515</v>
      </c>
      <c r="Z40" s="187">
        <v>580468</v>
      </c>
      <c r="AA40" s="187">
        <v>557302</v>
      </c>
    </row>
    <row r="41" spans="1:29">
      <c r="A41" s="68"/>
      <c r="B41" s="3"/>
      <c r="C41" s="3"/>
      <c r="D41" s="3"/>
      <c r="E41" s="3"/>
      <c r="F41" s="3"/>
      <c r="G41" s="3"/>
      <c r="I41" s="68"/>
      <c r="J41" s="3"/>
      <c r="K41" s="3"/>
      <c r="L41" s="3"/>
      <c r="M41" s="3"/>
      <c r="N41" s="3"/>
      <c r="P41" s="68"/>
      <c r="Q41" s="144"/>
      <c r="R41" s="144"/>
      <c r="S41" s="144"/>
      <c r="T41" s="144"/>
      <c r="U41" s="144"/>
      <c r="V41" s="284"/>
      <c r="W41" s="190"/>
      <c r="X41" s="191"/>
      <c r="Y41" s="191"/>
      <c r="Z41" s="191"/>
      <c r="AA41" s="191"/>
      <c r="AC41" s="62"/>
    </row>
    <row r="42" spans="1:29">
      <c r="A42" s="68" t="s">
        <v>28</v>
      </c>
      <c r="B42" s="6">
        <v>32555</v>
      </c>
      <c r="C42" s="6">
        <v>32561</v>
      </c>
      <c r="D42" s="6">
        <v>34171</v>
      </c>
      <c r="E42" s="6">
        <v>34234</v>
      </c>
      <c r="F42" s="6">
        <v>34235</v>
      </c>
      <c r="G42" s="6">
        <v>34235</v>
      </c>
      <c r="I42" s="68" t="s">
        <v>28</v>
      </c>
      <c r="J42" s="6">
        <v>34234</v>
      </c>
      <c r="K42" s="6">
        <v>34234</v>
      </c>
      <c r="L42" s="6">
        <v>34234</v>
      </c>
      <c r="M42" s="6">
        <v>34234</v>
      </c>
      <c r="N42" s="6">
        <v>34234</v>
      </c>
      <c r="P42" s="68" t="s">
        <v>28</v>
      </c>
      <c r="Q42" s="145">
        <v>32555</v>
      </c>
      <c r="R42" s="145">
        <v>32561</v>
      </c>
      <c r="S42" s="145">
        <v>34171</v>
      </c>
      <c r="T42" s="145">
        <v>34234</v>
      </c>
      <c r="U42" s="145">
        <v>34235</v>
      </c>
      <c r="V42" s="285">
        <v>34235</v>
      </c>
      <c r="W42" s="186">
        <v>34234</v>
      </c>
      <c r="X42" s="187">
        <v>34234</v>
      </c>
      <c r="Y42" s="187">
        <v>34234</v>
      </c>
      <c r="Z42" s="187">
        <v>34234</v>
      </c>
      <c r="AA42" s="187">
        <v>34234</v>
      </c>
    </row>
    <row r="43" spans="1:29">
      <c r="A43" s="68" t="s">
        <v>29</v>
      </c>
      <c r="B43" s="6">
        <v>526437</v>
      </c>
      <c r="C43" s="6">
        <v>586727</v>
      </c>
      <c r="D43" s="6">
        <v>634447</v>
      </c>
      <c r="E43" s="6">
        <v>682691</v>
      </c>
      <c r="F43" s="6">
        <v>763838</v>
      </c>
      <c r="G43" s="6">
        <v>791109</v>
      </c>
      <c r="I43" s="68" t="s">
        <v>29</v>
      </c>
      <c r="J43" s="6">
        <v>835228</v>
      </c>
      <c r="K43" s="6">
        <v>889857</v>
      </c>
      <c r="L43" s="6">
        <v>968900</v>
      </c>
      <c r="M43" s="6">
        <v>1058364</v>
      </c>
      <c r="N43" s="6">
        <v>1156852</v>
      </c>
      <c r="P43" s="68" t="s">
        <v>29</v>
      </c>
      <c r="Q43" s="145">
        <v>526437</v>
      </c>
      <c r="R43" s="145">
        <v>586727</v>
      </c>
      <c r="S43" s="145">
        <v>634447</v>
      </c>
      <c r="T43" s="145">
        <v>682691</v>
      </c>
      <c r="U43" s="145">
        <v>763838</v>
      </c>
      <c r="V43" s="285">
        <v>791109</v>
      </c>
      <c r="W43" s="186">
        <v>835228</v>
      </c>
      <c r="X43" s="187">
        <v>889857</v>
      </c>
      <c r="Y43" s="187">
        <v>968900</v>
      </c>
      <c r="Z43" s="187">
        <v>1058364</v>
      </c>
      <c r="AA43" s="187">
        <v>1156852</v>
      </c>
    </row>
    <row r="44" spans="1:29">
      <c r="A44" s="68" t="s">
        <v>30</v>
      </c>
      <c r="B44" s="6">
        <v>-15064</v>
      </c>
      <c r="C44" s="6">
        <v>-15190</v>
      </c>
      <c r="D44" s="6">
        <v>-13266</v>
      </c>
      <c r="E44" s="6">
        <v>-14304</v>
      </c>
      <c r="F44" s="6">
        <v>-14007</v>
      </c>
      <c r="G44" s="6">
        <v>-14127</v>
      </c>
      <c r="I44" s="68" t="s">
        <v>30</v>
      </c>
      <c r="J44" s="6">
        <v>-60888</v>
      </c>
      <c r="K44" s="6">
        <v>-64921</v>
      </c>
      <c r="L44" s="6">
        <v>-68995</v>
      </c>
      <c r="M44" s="6">
        <v>-73109</v>
      </c>
      <c r="N44" s="6">
        <v>-77265</v>
      </c>
      <c r="P44" s="68" t="s">
        <v>30</v>
      </c>
      <c r="Q44" s="145">
        <v>-15064</v>
      </c>
      <c r="R44" s="145">
        <v>-15190</v>
      </c>
      <c r="S44" s="145">
        <v>-13266</v>
      </c>
      <c r="T44" s="145">
        <v>-14304</v>
      </c>
      <c r="U44" s="145">
        <v>-14007</v>
      </c>
      <c r="V44" s="285">
        <v>-14127</v>
      </c>
      <c r="W44" s="186">
        <v>-60888</v>
      </c>
      <c r="X44" s="187">
        <v>-64921</v>
      </c>
      <c r="Y44" s="187">
        <v>-68995</v>
      </c>
      <c r="Z44" s="187">
        <v>-73109</v>
      </c>
      <c r="AA44" s="187">
        <v>-77265</v>
      </c>
    </row>
    <row r="45" spans="1:29" ht="14.25">
      <c r="A45" s="68" t="s">
        <v>193</v>
      </c>
      <c r="B45" s="102">
        <v>-4936</v>
      </c>
      <c r="C45" s="102">
        <v>-2914</v>
      </c>
      <c r="D45" s="102">
        <v>2929</v>
      </c>
      <c r="E45" s="102">
        <v>-3846</v>
      </c>
      <c r="F45" s="102">
        <v>-22239</v>
      </c>
      <c r="G45" s="102">
        <v>-24484</v>
      </c>
      <c r="I45" s="68" t="s">
        <v>193</v>
      </c>
      <c r="J45" s="102">
        <v>-22239</v>
      </c>
      <c r="K45" s="102">
        <v>-22239</v>
      </c>
      <c r="L45" s="102">
        <v>-22239</v>
      </c>
      <c r="M45" s="102">
        <v>-22239</v>
      </c>
      <c r="N45" s="102">
        <v>-22239</v>
      </c>
      <c r="P45" s="68" t="s">
        <v>193</v>
      </c>
      <c r="Q45" s="146">
        <v>-4936</v>
      </c>
      <c r="R45" s="146">
        <v>-2914</v>
      </c>
      <c r="S45" s="146">
        <v>2929</v>
      </c>
      <c r="T45" s="146">
        <v>-3846</v>
      </c>
      <c r="U45" s="146">
        <v>-22239</v>
      </c>
      <c r="V45" s="280">
        <v>-24484</v>
      </c>
      <c r="W45" s="188">
        <v>-22239</v>
      </c>
      <c r="X45" s="189">
        <v>-22239</v>
      </c>
      <c r="Y45" s="189">
        <v>-22239</v>
      </c>
      <c r="Z45" s="189">
        <v>-22239</v>
      </c>
      <c r="AA45" s="189">
        <v>-22239</v>
      </c>
    </row>
    <row r="46" spans="1:29" ht="14.25">
      <c r="A46" s="68" t="s">
        <v>31</v>
      </c>
      <c r="B46" s="102">
        <v>538992</v>
      </c>
      <c r="C46" s="102">
        <v>601184</v>
      </c>
      <c r="D46" s="102">
        <v>658281</v>
      </c>
      <c r="E46" s="102">
        <v>698774</v>
      </c>
      <c r="F46" s="102">
        <v>761827</v>
      </c>
      <c r="G46" s="102">
        <v>786733</v>
      </c>
      <c r="I46" s="68" t="s">
        <v>31</v>
      </c>
      <c r="J46" s="102">
        <v>786335</v>
      </c>
      <c r="K46" s="102">
        <v>836931</v>
      </c>
      <c r="L46" s="102">
        <v>911900</v>
      </c>
      <c r="M46" s="102">
        <v>997250</v>
      </c>
      <c r="N46" s="102">
        <v>1091582</v>
      </c>
      <c r="P46" s="68" t="s">
        <v>31</v>
      </c>
      <c r="Q46" s="146">
        <v>538992</v>
      </c>
      <c r="R46" s="146">
        <v>601184</v>
      </c>
      <c r="S46" s="146">
        <v>658281</v>
      </c>
      <c r="T46" s="146">
        <v>698774</v>
      </c>
      <c r="U46" s="146">
        <v>761827</v>
      </c>
      <c r="V46" s="280">
        <v>786733</v>
      </c>
      <c r="W46" s="188">
        <v>786335</v>
      </c>
      <c r="X46" s="189">
        <v>836931</v>
      </c>
      <c r="Y46" s="189">
        <v>911900</v>
      </c>
      <c r="Z46" s="189">
        <v>997250</v>
      </c>
      <c r="AA46" s="189">
        <v>1091582</v>
      </c>
    </row>
    <row r="47" spans="1:29">
      <c r="A47" s="68"/>
      <c r="B47" s="3"/>
      <c r="C47" s="3"/>
      <c r="D47" s="3"/>
      <c r="E47" s="3"/>
      <c r="F47" s="3"/>
      <c r="G47" s="3"/>
      <c r="I47" s="68"/>
      <c r="J47" s="8"/>
      <c r="K47" s="8"/>
      <c r="L47" s="8"/>
      <c r="M47" s="8"/>
      <c r="N47" s="8"/>
      <c r="P47" s="68"/>
      <c r="Q47" s="144"/>
      <c r="R47" s="144"/>
      <c r="S47" s="144"/>
      <c r="T47" s="144"/>
      <c r="U47" s="144"/>
      <c r="V47" s="284"/>
      <c r="W47" s="190"/>
      <c r="X47" s="135"/>
      <c r="Y47" s="135"/>
      <c r="Z47" s="135"/>
      <c r="AA47" s="135"/>
    </row>
    <row r="48" spans="1:29">
      <c r="A48" s="69" t="s">
        <v>32</v>
      </c>
      <c r="B48" s="7">
        <v>1052048</v>
      </c>
      <c r="C48" s="7">
        <v>1099991</v>
      </c>
      <c r="D48" s="7">
        <v>1266465</v>
      </c>
      <c r="E48" s="7">
        <v>1382776</v>
      </c>
      <c r="F48" s="7">
        <v>1447841</v>
      </c>
      <c r="G48" s="7">
        <v>1459801</v>
      </c>
      <c r="I48" s="69" t="s">
        <v>32</v>
      </c>
      <c r="J48" s="7">
        <v>1467373</v>
      </c>
      <c r="K48" s="7">
        <v>1477311</v>
      </c>
      <c r="L48" s="7">
        <v>1523415</v>
      </c>
      <c r="M48" s="7">
        <v>1577718</v>
      </c>
      <c r="N48" s="7">
        <v>1648884</v>
      </c>
      <c r="P48" s="69" t="s">
        <v>32</v>
      </c>
      <c r="Q48" s="147">
        <v>1052048</v>
      </c>
      <c r="R48" s="147">
        <v>1099991</v>
      </c>
      <c r="S48" s="147">
        <v>1266465</v>
      </c>
      <c r="T48" s="147">
        <v>1382776</v>
      </c>
      <c r="U48" s="147">
        <v>1447841</v>
      </c>
      <c r="V48" s="286">
        <v>1459801</v>
      </c>
      <c r="W48" s="192">
        <v>1467373</v>
      </c>
      <c r="X48" s="193">
        <v>1477311</v>
      </c>
      <c r="Y48" s="193">
        <v>1523415</v>
      </c>
      <c r="Z48" s="193">
        <v>1577718</v>
      </c>
      <c r="AA48" s="193">
        <v>1648884</v>
      </c>
    </row>
    <row r="49" spans="1:27" ht="13.5" thickBot="1">
      <c r="A49" s="60"/>
      <c r="B49" s="9"/>
      <c r="C49" s="9"/>
      <c r="D49" s="9"/>
      <c r="E49" s="9"/>
      <c r="F49" s="9"/>
      <c r="G49" s="9"/>
      <c r="I49" s="60"/>
      <c r="J49" s="9"/>
      <c r="K49" s="9"/>
      <c r="L49" s="9"/>
      <c r="M49" s="9"/>
      <c r="N49" s="9"/>
      <c r="P49" s="60"/>
      <c r="Q49" s="148"/>
      <c r="R49" s="148"/>
      <c r="S49" s="148"/>
      <c r="T49" s="148"/>
      <c r="U49" s="148"/>
      <c r="V49" s="289"/>
      <c r="W49" s="197"/>
      <c r="X49" s="198"/>
      <c r="Y49" s="198"/>
      <c r="Z49" s="198"/>
      <c r="AA49" s="198"/>
    </row>
    <row r="51" spans="1:27">
      <c r="A51" s="277"/>
      <c r="H51" s="278"/>
      <c r="Q51" s="278"/>
      <c r="R51" s="278"/>
      <c r="S51" s="278"/>
      <c r="T51" s="278"/>
      <c r="U51" s="278"/>
      <c r="W51" s="278"/>
      <c r="X51" s="278"/>
      <c r="Y51" s="278"/>
      <c r="Z51" s="278"/>
      <c r="AA51" s="278"/>
    </row>
    <row r="52" spans="1:27">
      <c r="A52" s="96"/>
      <c r="B52" s="96"/>
      <c r="C52" s="97"/>
      <c r="D52" s="98"/>
      <c r="E52" s="98"/>
      <c r="F52" s="98"/>
      <c r="G52" s="98"/>
      <c r="I52" s="95"/>
      <c r="J52" s="77"/>
      <c r="K52" s="10"/>
      <c r="Q52" s="201" t="s">
        <v>223</v>
      </c>
      <c r="R52" s="278"/>
      <c r="S52" s="278"/>
      <c r="T52" s="278"/>
      <c r="U52" s="278"/>
      <c r="V52" s="290" t="s">
        <v>255</v>
      </c>
      <c r="W52" s="177" t="s">
        <v>235</v>
      </c>
      <c r="X52" s="278"/>
      <c r="Y52" s="278"/>
      <c r="Z52" s="278"/>
      <c r="AA52" s="278"/>
    </row>
    <row r="53" spans="1:27">
      <c r="A53" s="96"/>
      <c r="B53" s="96"/>
      <c r="C53" s="97"/>
      <c r="D53" s="98"/>
      <c r="E53" s="98"/>
      <c r="F53" s="98"/>
      <c r="G53" s="98"/>
      <c r="H53" s="278"/>
      <c r="I53" s="95"/>
      <c r="J53" s="77"/>
      <c r="K53" s="277"/>
      <c r="P53" s="36" t="s">
        <v>267</v>
      </c>
      <c r="Q53" s="201">
        <v>1993</v>
      </c>
      <c r="R53" s="201">
        <v>1994</v>
      </c>
      <c r="S53" s="201">
        <v>1995</v>
      </c>
      <c r="T53" s="201">
        <v>1996</v>
      </c>
      <c r="U53" s="201">
        <v>1997</v>
      </c>
      <c r="V53" s="291">
        <v>35915</v>
      </c>
      <c r="W53" s="269">
        <v>1998</v>
      </c>
      <c r="X53" s="177">
        <v>1999</v>
      </c>
      <c r="Y53" s="177">
        <v>2000</v>
      </c>
      <c r="Z53" s="177">
        <v>2001</v>
      </c>
      <c r="AA53" s="177">
        <v>2002</v>
      </c>
    </row>
    <row r="54" spans="1:27">
      <c r="A54" s="96"/>
      <c r="B54" s="96"/>
      <c r="C54" s="97"/>
      <c r="D54" s="98"/>
      <c r="E54" s="98"/>
      <c r="F54" s="98"/>
      <c r="G54" s="98"/>
      <c r="H54" s="278"/>
      <c r="I54" s="95"/>
      <c r="J54" s="77"/>
      <c r="K54" s="277"/>
      <c r="P54" s="268" t="s">
        <v>256</v>
      </c>
      <c r="Q54" s="298">
        <f t="shared" ref="Q54:U54" si="0">Q29+Q32+Q37</f>
        <v>178151</v>
      </c>
      <c r="R54" s="298">
        <f t="shared" si="0"/>
        <v>143973</v>
      </c>
      <c r="S54" s="298">
        <f t="shared" si="0"/>
        <v>226980</v>
      </c>
      <c r="T54" s="298">
        <f t="shared" si="0"/>
        <v>290665</v>
      </c>
      <c r="U54" s="298">
        <f t="shared" si="0"/>
        <v>244039</v>
      </c>
      <c r="V54" s="292">
        <f>V29+V32+V37</f>
        <v>232444</v>
      </c>
      <c r="W54" s="299">
        <f t="shared" ref="W54:AA54" si="1">W29+W32+W37</f>
        <v>259038</v>
      </c>
      <c r="X54" s="299">
        <f t="shared" si="1"/>
        <v>219038</v>
      </c>
      <c r="Y54" s="299">
        <f t="shared" si="1"/>
        <v>174038</v>
      </c>
      <c r="Z54" s="299">
        <f t="shared" si="1"/>
        <v>129038</v>
      </c>
      <c r="AA54" s="299">
        <f t="shared" si="1"/>
        <v>94038</v>
      </c>
    </row>
    <row r="55" spans="1:27">
      <c r="A55" s="96"/>
      <c r="B55" s="96"/>
      <c r="C55" s="97"/>
      <c r="D55" s="98"/>
      <c r="E55" s="98"/>
      <c r="F55" s="98"/>
      <c r="G55" s="98"/>
      <c r="H55" s="278"/>
      <c r="I55" s="95"/>
      <c r="J55" s="77"/>
      <c r="K55" s="277"/>
      <c r="P55" s="268" t="s">
        <v>257</v>
      </c>
      <c r="Q55" s="263">
        <f t="shared" ref="Q55:V55" si="2">Q46</f>
        <v>538992</v>
      </c>
      <c r="R55" s="263">
        <f t="shared" si="2"/>
        <v>601184</v>
      </c>
      <c r="S55" s="263">
        <f t="shared" si="2"/>
        <v>658281</v>
      </c>
      <c r="T55" s="263">
        <f t="shared" si="2"/>
        <v>698774</v>
      </c>
      <c r="U55" s="263">
        <f t="shared" si="2"/>
        <v>761827</v>
      </c>
      <c r="V55" s="293">
        <f t="shared" si="2"/>
        <v>786733</v>
      </c>
      <c r="W55" s="299">
        <f>W46</f>
        <v>786335</v>
      </c>
      <c r="X55" s="299">
        <f t="shared" ref="X55:AA55" si="3">X46</f>
        <v>836931</v>
      </c>
      <c r="Y55" s="299">
        <f t="shared" si="3"/>
        <v>911900</v>
      </c>
      <c r="Z55" s="299">
        <f t="shared" si="3"/>
        <v>997250</v>
      </c>
      <c r="AA55" s="299">
        <f t="shared" si="3"/>
        <v>1091582</v>
      </c>
    </row>
    <row r="56" spans="1:27" ht="13.5" thickBot="1">
      <c r="A56" s="96"/>
      <c r="B56" s="96"/>
      <c r="C56" s="97"/>
      <c r="D56" s="98"/>
      <c r="E56" s="98"/>
      <c r="F56" s="98"/>
      <c r="G56" s="98"/>
      <c r="H56" s="278"/>
      <c r="I56" s="95"/>
      <c r="J56" s="77"/>
      <c r="K56" s="277"/>
      <c r="P56" s="268" t="s">
        <v>267</v>
      </c>
      <c r="Q56" s="295">
        <f t="shared" ref="Q56:W56" si="4">Q54/Q55</f>
        <v>0.33052624157686944</v>
      </c>
      <c r="R56" s="295">
        <f t="shared" si="4"/>
        <v>0.23948242135519243</v>
      </c>
      <c r="S56" s="295">
        <f t="shared" si="4"/>
        <v>0.34480715682208662</v>
      </c>
      <c r="T56" s="295">
        <f t="shared" si="4"/>
        <v>0.4159642459507652</v>
      </c>
      <c r="U56" s="295">
        <f t="shared" si="4"/>
        <v>0.32033388157678844</v>
      </c>
      <c r="V56" s="296">
        <f t="shared" si="4"/>
        <v>0.29545474767170055</v>
      </c>
      <c r="W56" s="297">
        <f t="shared" si="4"/>
        <v>0.32942448193200097</v>
      </c>
      <c r="X56" s="297">
        <f t="shared" ref="X56:AA56" si="5">X54/X55</f>
        <v>0.26171572088977468</v>
      </c>
      <c r="Y56" s="297">
        <f t="shared" si="5"/>
        <v>0.19085206711262201</v>
      </c>
      <c r="Z56" s="297">
        <f t="shared" si="5"/>
        <v>0.12939383304086238</v>
      </c>
      <c r="AA56" s="297">
        <f t="shared" si="5"/>
        <v>8.6148360819434541E-2</v>
      </c>
    </row>
    <row r="57" spans="1:27" ht="13.5" thickTop="1">
      <c r="A57" s="96"/>
      <c r="B57" s="96"/>
      <c r="C57" s="97"/>
      <c r="D57" s="98"/>
      <c r="E57" s="98"/>
      <c r="F57" s="98"/>
      <c r="G57" s="98"/>
      <c r="H57" s="278"/>
      <c r="I57" s="95"/>
      <c r="J57" s="77"/>
      <c r="K57" s="277"/>
      <c r="Q57" s="278"/>
      <c r="R57" s="177"/>
      <c r="S57" s="177"/>
      <c r="T57" s="177"/>
      <c r="U57" s="177"/>
      <c r="V57" s="290"/>
      <c r="W57" s="278"/>
      <c r="X57" s="177"/>
      <c r="Y57" s="177"/>
      <c r="Z57" s="177"/>
      <c r="AA57" s="177"/>
    </row>
    <row r="58" spans="1:27">
      <c r="A58" s="96"/>
      <c r="B58" s="96"/>
      <c r="C58" s="97"/>
      <c r="D58" s="98"/>
      <c r="E58" s="98"/>
      <c r="F58" s="98"/>
      <c r="G58" s="98"/>
      <c r="I58" s="95"/>
      <c r="J58" s="77"/>
      <c r="K58" s="10"/>
      <c r="Q58" s="201" t="s">
        <v>223</v>
      </c>
      <c r="W58" s="177" t="s">
        <v>235</v>
      </c>
      <c r="X58" s="278"/>
      <c r="Y58" s="278"/>
      <c r="Z58" s="278"/>
      <c r="AA58" s="278"/>
    </row>
    <row r="59" spans="1:27">
      <c r="P59" s="36" t="s">
        <v>243</v>
      </c>
      <c r="Q59" s="201">
        <v>1993</v>
      </c>
      <c r="R59" s="201">
        <v>1994</v>
      </c>
      <c r="S59" s="201">
        <v>1995</v>
      </c>
      <c r="T59" s="201">
        <v>1996</v>
      </c>
      <c r="U59" s="201">
        <v>1997</v>
      </c>
      <c r="V59" s="290"/>
      <c r="W59" s="177">
        <v>1998</v>
      </c>
      <c r="X59" s="177">
        <v>1999</v>
      </c>
      <c r="Y59" s="177">
        <v>2000</v>
      </c>
      <c r="Z59" s="177">
        <v>2001</v>
      </c>
      <c r="AA59" s="177">
        <v>2002</v>
      </c>
    </row>
    <row r="60" spans="1:27">
      <c r="P60" s="62" t="s">
        <v>244</v>
      </c>
      <c r="Q60" s="202">
        <f t="shared" ref="Q60:AA60" si="6">Q12</f>
        <v>540686</v>
      </c>
      <c r="R60" s="202">
        <f t="shared" si="6"/>
        <v>583531</v>
      </c>
      <c r="S60" s="202">
        <f t="shared" si="6"/>
        <v>626122</v>
      </c>
      <c r="T60" s="202">
        <f t="shared" si="6"/>
        <v>651144</v>
      </c>
      <c r="U60" s="202">
        <f t="shared" si="6"/>
        <v>686686</v>
      </c>
      <c r="V60" s="292"/>
      <c r="W60" s="129">
        <f t="shared" si="6"/>
        <v>747081</v>
      </c>
      <c r="X60" s="129">
        <f t="shared" si="6"/>
        <v>745832</v>
      </c>
      <c r="Y60" s="129">
        <f t="shared" si="6"/>
        <v>786746</v>
      </c>
      <c r="Z60" s="129">
        <f t="shared" si="6"/>
        <v>832457</v>
      </c>
      <c r="AA60" s="129">
        <f t="shared" si="6"/>
        <v>890556</v>
      </c>
    </row>
    <row r="61" spans="1:27">
      <c r="P61" s="62" t="s">
        <v>245</v>
      </c>
      <c r="Q61" s="202">
        <f t="shared" ref="Q61:AA61" si="7">Q33</f>
        <v>262154</v>
      </c>
      <c r="R61" s="202">
        <f t="shared" si="7"/>
        <v>251473</v>
      </c>
      <c r="S61" s="202">
        <f t="shared" si="7"/>
        <v>281999</v>
      </c>
      <c r="T61" s="202">
        <f t="shared" si="7"/>
        <v>322497</v>
      </c>
      <c r="U61" s="202">
        <f t="shared" si="7"/>
        <v>350827</v>
      </c>
      <c r="V61" s="292"/>
      <c r="W61" s="129">
        <f t="shared" si="7"/>
        <v>329556</v>
      </c>
      <c r="X61" s="129">
        <f t="shared" si="7"/>
        <v>327513</v>
      </c>
      <c r="Y61" s="129">
        <f t="shared" si="7"/>
        <v>342109</v>
      </c>
      <c r="Z61" s="129">
        <f t="shared" si="7"/>
        <v>354799</v>
      </c>
      <c r="AA61" s="129">
        <f t="shared" si="7"/>
        <v>365217</v>
      </c>
    </row>
    <row r="62" spans="1:27" ht="13.5" thickBot="1">
      <c r="P62" s="62" t="s">
        <v>243</v>
      </c>
      <c r="Q62" s="203">
        <f t="shared" ref="Q62:AA62" si="8">Q60-Q61</f>
        <v>278532</v>
      </c>
      <c r="R62" s="203">
        <f t="shared" si="8"/>
        <v>332058</v>
      </c>
      <c r="S62" s="203">
        <f t="shared" si="8"/>
        <v>344123</v>
      </c>
      <c r="T62" s="203">
        <f t="shared" si="8"/>
        <v>328647</v>
      </c>
      <c r="U62" s="203">
        <f t="shared" si="8"/>
        <v>335859</v>
      </c>
      <c r="V62" s="294"/>
      <c r="W62" s="199">
        <f t="shared" si="8"/>
        <v>417525</v>
      </c>
      <c r="X62" s="199">
        <f t="shared" si="8"/>
        <v>418319</v>
      </c>
      <c r="Y62" s="199">
        <f t="shared" si="8"/>
        <v>444637</v>
      </c>
      <c r="Z62" s="199">
        <f t="shared" si="8"/>
        <v>477658</v>
      </c>
      <c r="AA62" s="199">
        <f t="shared" si="8"/>
        <v>525339</v>
      </c>
    </row>
    <row r="63" spans="1:27" ht="13.5" thickTop="1">
      <c r="P63" s="62" t="s">
        <v>246</v>
      </c>
      <c r="Q63" s="204" t="s">
        <v>233</v>
      </c>
      <c r="R63" s="202">
        <f t="shared" ref="R63:AA63" si="9">R62-Q62</f>
        <v>53526</v>
      </c>
      <c r="S63" s="202">
        <f t="shared" si="9"/>
        <v>12065</v>
      </c>
      <c r="T63" s="202">
        <f t="shared" si="9"/>
        <v>-15476</v>
      </c>
      <c r="U63" s="202">
        <f>U62-T62</f>
        <v>7212</v>
      </c>
      <c r="V63" s="292"/>
      <c r="W63" s="129">
        <f>W62-U62</f>
        <v>81666</v>
      </c>
      <c r="X63" s="129">
        <f t="shared" si="9"/>
        <v>794</v>
      </c>
      <c r="Y63" s="129">
        <f t="shared" si="9"/>
        <v>26318</v>
      </c>
      <c r="Z63" s="129">
        <f t="shared" si="9"/>
        <v>33021</v>
      </c>
      <c r="AA63" s="129">
        <f t="shared" si="9"/>
        <v>47681</v>
      </c>
    </row>
    <row r="65" spans="1:27">
      <c r="R65" s="177"/>
      <c r="S65" s="177"/>
      <c r="T65" s="177"/>
      <c r="U65" s="177"/>
      <c r="V65" s="290"/>
      <c r="X65" s="177"/>
      <c r="Y65" s="177"/>
      <c r="Z65" s="177"/>
      <c r="AA65" s="177"/>
    </row>
    <row r="66" spans="1:27">
      <c r="P66" s="205"/>
      <c r="Q66" s="201" t="s">
        <v>223</v>
      </c>
      <c r="R66" s="262"/>
      <c r="S66" s="262"/>
      <c r="T66" s="262"/>
      <c r="U66" s="262"/>
      <c r="W66" s="177" t="s">
        <v>235</v>
      </c>
      <c r="X66" s="262"/>
      <c r="Y66" s="262"/>
      <c r="Z66" s="262"/>
      <c r="AA66" s="262"/>
    </row>
    <row r="67" spans="1:27">
      <c r="P67" s="254" t="s">
        <v>273</v>
      </c>
      <c r="Q67" s="201">
        <v>1993</v>
      </c>
      <c r="R67" s="201">
        <v>1994</v>
      </c>
      <c r="S67" s="201">
        <v>1995</v>
      </c>
      <c r="T67" s="201">
        <v>1996</v>
      </c>
      <c r="U67" s="201">
        <v>1997</v>
      </c>
      <c r="V67" s="290"/>
      <c r="W67" s="177">
        <v>1998</v>
      </c>
      <c r="X67" s="177">
        <v>1999</v>
      </c>
      <c r="Y67" s="177">
        <v>2000</v>
      </c>
      <c r="Z67" s="177">
        <v>2001</v>
      </c>
      <c r="AA67" s="177">
        <v>2002</v>
      </c>
    </row>
    <row r="68" spans="1:27">
      <c r="P68" s="268" t="s">
        <v>269</v>
      </c>
      <c r="Q68" s="202">
        <f t="shared" ref="Q68:U70" si="10">Q7</f>
        <v>46252</v>
      </c>
      <c r="R68" s="202">
        <f t="shared" si="10"/>
        <v>32955</v>
      </c>
      <c r="S68" s="202">
        <f t="shared" si="10"/>
        <v>22329</v>
      </c>
      <c r="T68" s="202">
        <f t="shared" si="10"/>
        <v>20039</v>
      </c>
      <c r="U68" s="202">
        <f t="shared" si="10"/>
        <v>26117</v>
      </c>
      <c r="V68" s="292"/>
      <c r="W68" s="129">
        <f t="shared" ref="W68:AA70" si="11">W7</f>
        <v>63512</v>
      </c>
      <c r="X68" s="129">
        <f t="shared" si="11"/>
        <v>56838</v>
      </c>
      <c r="Y68" s="129">
        <f t="shared" si="11"/>
        <v>55621</v>
      </c>
      <c r="Z68" s="129">
        <f t="shared" si="11"/>
        <v>70976</v>
      </c>
      <c r="AA68" s="129">
        <f t="shared" si="11"/>
        <v>95207</v>
      </c>
    </row>
    <row r="69" spans="1:27">
      <c r="A69" s="261"/>
      <c r="H69" s="262"/>
      <c r="P69" s="268" t="s">
        <v>2</v>
      </c>
      <c r="Q69" s="202">
        <f t="shared" si="10"/>
        <v>244852</v>
      </c>
      <c r="R69" s="202">
        <f t="shared" si="10"/>
        <v>280028</v>
      </c>
      <c r="S69" s="202">
        <f t="shared" si="10"/>
        <v>298046</v>
      </c>
      <c r="T69" s="202">
        <f t="shared" si="10"/>
        <v>322136</v>
      </c>
      <c r="U69" s="202">
        <f t="shared" si="10"/>
        <v>339238</v>
      </c>
      <c r="V69" s="292"/>
      <c r="W69" s="129">
        <f t="shared" si="11"/>
        <v>351713</v>
      </c>
      <c r="X69" s="129">
        <f t="shared" si="11"/>
        <v>355124</v>
      </c>
      <c r="Y69" s="129">
        <f t="shared" si="11"/>
        <v>376927</v>
      </c>
      <c r="Z69" s="129">
        <f t="shared" si="11"/>
        <v>393929</v>
      </c>
      <c r="AA69" s="129">
        <f t="shared" si="11"/>
        <v>410560</v>
      </c>
    </row>
    <row r="70" spans="1:27">
      <c r="A70" s="261"/>
      <c r="H70" s="262"/>
      <c r="P70" s="268" t="s">
        <v>3</v>
      </c>
      <c r="Q70" s="202">
        <f t="shared" si="10"/>
        <v>201208</v>
      </c>
      <c r="R70" s="202">
        <f t="shared" si="10"/>
        <v>221791</v>
      </c>
      <c r="S70" s="202">
        <f t="shared" si="10"/>
        <v>248777</v>
      </c>
      <c r="T70" s="202">
        <f t="shared" si="10"/>
        <v>247820</v>
      </c>
      <c r="U70" s="202">
        <f t="shared" si="10"/>
        <v>249957</v>
      </c>
      <c r="V70" s="292"/>
      <c r="W70" s="129">
        <f t="shared" si="11"/>
        <v>258962</v>
      </c>
      <c r="X70" s="129">
        <f t="shared" si="11"/>
        <v>261669</v>
      </c>
      <c r="Y70" s="129">
        <f t="shared" si="11"/>
        <v>272065</v>
      </c>
      <c r="Z70" s="129">
        <f t="shared" si="11"/>
        <v>281550</v>
      </c>
      <c r="AA70" s="129">
        <f t="shared" si="11"/>
        <v>294261</v>
      </c>
    </row>
    <row r="71" spans="1:27">
      <c r="A71" s="261"/>
      <c r="H71" s="262"/>
      <c r="P71" s="268" t="s">
        <v>270</v>
      </c>
      <c r="Q71" s="202">
        <f t="shared" ref="Q71:U73" si="12">Q29</f>
        <v>30349</v>
      </c>
      <c r="R71" s="202">
        <f t="shared" si="12"/>
        <v>5861</v>
      </c>
      <c r="S71" s="202">
        <f t="shared" si="12"/>
        <v>19170</v>
      </c>
      <c r="T71" s="202">
        <f t="shared" si="12"/>
        <v>15425</v>
      </c>
      <c r="U71" s="202">
        <f t="shared" si="12"/>
        <v>15099</v>
      </c>
      <c r="V71" s="292"/>
      <c r="W71" s="129">
        <f t="shared" ref="W71:AA73" si="13">W29</f>
        <v>15099</v>
      </c>
      <c r="X71" s="129">
        <f t="shared" si="13"/>
        <v>15099</v>
      </c>
      <c r="Y71" s="129">
        <f t="shared" si="13"/>
        <v>15099</v>
      </c>
      <c r="Z71" s="129">
        <f t="shared" si="13"/>
        <v>15099</v>
      </c>
      <c r="AA71" s="129">
        <f t="shared" si="13"/>
        <v>15099</v>
      </c>
    </row>
    <row r="72" spans="1:27">
      <c r="A72" s="261"/>
      <c r="H72" s="262"/>
      <c r="P72" s="268" t="s">
        <v>19</v>
      </c>
      <c r="Q72" s="202">
        <f t="shared" si="12"/>
        <v>159439</v>
      </c>
      <c r="R72" s="202">
        <f t="shared" si="12"/>
        <v>166792</v>
      </c>
      <c r="S72" s="202">
        <f t="shared" si="12"/>
        <v>188258</v>
      </c>
      <c r="T72" s="202">
        <f t="shared" si="12"/>
        <v>198707</v>
      </c>
      <c r="U72" s="202">
        <f t="shared" si="12"/>
        <v>229170</v>
      </c>
      <c r="V72" s="292"/>
      <c r="W72" s="129">
        <f t="shared" si="13"/>
        <v>225771</v>
      </c>
      <c r="X72" s="129">
        <f t="shared" si="13"/>
        <v>225664</v>
      </c>
      <c r="Y72" s="129">
        <f t="shared" si="13"/>
        <v>239481</v>
      </c>
      <c r="Z72" s="129">
        <f t="shared" si="13"/>
        <v>251384</v>
      </c>
      <c r="AA72" s="129">
        <f t="shared" si="13"/>
        <v>261007</v>
      </c>
    </row>
    <row r="73" spans="1:27">
      <c r="P73" s="268" t="s">
        <v>271</v>
      </c>
      <c r="Q73" s="202">
        <f t="shared" si="12"/>
        <v>65165</v>
      </c>
      <c r="R73" s="202">
        <f t="shared" si="12"/>
        <v>72917</v>
      </c>
      <c r="S73" s="202">
        <f t="shared" si="12"/>
        <v>68899</v>
      </c>
      <c r="T73" s="202">
        <f t="shared" si="12"/>
        <v>84825</v>
      </c>
      <c r="U73" s="202">
        <f t="shared" si="12"/>
        <v>97736</v>
      </c>
      <c r="V73" s="292"/>
      <c r="W73" s="129">
        <f t="shared" si="13"/>
        <v>79862</v>
      </c>
      <c r="X73" s="129">
        <f t="shared" si="13"/>
        <v>77926</v>
      </c>
      <c r="Y73" s="129">
        <f t="shared" si="13"/>
        <v>78705</v>
      </c>
      <c r="Z73" s="129">
        <f t="shared" si="13"/>
        <v>79492</v>
      </c>
      <c r="AA73" s="129">
        <f t="shared" si="13"/>
        <v>80287</v>
      </c>
    </row>
    <row r="74" spans="1:27" ht="13.5" thickBot="1">
      <c r="P74" s="62" t="s">
        <v>243</v>
      </c>
      <c r="Q74" s="203">
        <f>Q68+Q69+Q70-Q71-Q72-Q73</f>
        <v>237359</v>
      </c>
      <c r="R74" s="203">
        <f t="shared" ref="R74:AA74" si="14">R68+R69+R70-R71-R72-R73</f>
        <v>289204</v>
      </c>
      <c r="S74" s="203">
        <f t="shared" si="14"/>
        <v>292825</v>
      </c>
      <c r="T74" s="203">
        <f t="shared" si="14"/>
        <v>291038</v>
      </c>
      <c r="U74" s="203">
        <f t="shared" si="14"/>
        <v>273307</v>
      </c>
      <c r="V74" s="294"/>
      <c r="W74" s="199">
        <f t="shared" si="14"/>
        <v>353455</v>
      </c>
      <c r="X74" s="199">
        <f t="shared" si="14"/>
        <v>354942</v>
      </c>
      <c r="Y74" s="199">
        <f t="shared" si="14"/>
        <v>371328</v>
      </c>
      <c r="Z74" s="199">
        <f t="shared" si="14"/>
        <v>400480</v>
      </c>
      <c r="AA74" s="199">
        <f t="shared" si="14"/>
        <v>443635</v>
      </c>
    </row>
    <row r="75" spans="1:27" ht="13.5" thickTop="1">
      <c r="P75" s="62" t="s">
        <v>246</v>
      </c>
      <c r="Q75" s="204" t="s">
        <v>233</v>
      </c>
      <c r="R75" s="202">
        <f t="shared" ref="R75" si="15">R74-Q74</f>
        <v>51845</v>
      </c>
      <c r="S75" s="202">
        <f t="shared" ref="S75" si="16">S74-R74</f>
        <v>3621</v>
      </c>
      <c r="T75" s="202">
        <f t="shared" ref="T75" si="17">T74-S74</f>
        <v>-1787</v>
      </c>
      <c r="U75" s="202">
        <f>U74-T74</f>
        <v>-17731</v>
      </c>
      <c r="V75" s="292"/>
      <c r="W75" s="129">
        <f>W74-U74</f>
        <v>80148</v>
      </c>
      <c r="X75" s="129">
        <f t="shared" ref="X75" si="18">X74-W74</f>
        <v>1487</v>
      </c>
      <c r="Y75" s="129">
        <f t="shared" ref="Y75" si="19">Y74-X74</f>
        <v>16386</v>
      </c>
      <c r="Z75" s="129">
        <f t="shared" ref="Z75" si="20">Z74-Y74</f>
        <v>29152</v>
      </c>
      <c r="AA75" s="129">
        <f t="shared" ref="AA75" si="21">AA74-Z74</f>
        <v>43155</v>
      </c>
    </row>
    <row r="76" spans="1:27">
      <c r="W76" s="129"/>
      <c r="X76" s="129"/>
      <c r="Y76" s="129"/>
      <c r="Z76" s="129"/>
      <c r="AA76" s="129"/>
    </row>
    <row r="77" spans="1:27">
      <c r="P77" s="254" t="s">
        <v>273</v>
      </c>
    </row>
    <row r="78" spans="1:27">
      <c r="P78" s="268" t="s">
        <v>274</v>
      </c>
    </row>
    <row r="79" spans="1:27">
      <c r="P79" s="205" t="s">
        <v>272</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3"/>
  </sheetPr>
  <dimension ref="A1:AD30"/>
  <sheetViews>
    <sheetView showGridLines="0" topLeftCell="I1" workbookViewId="0">
      <selection activeCell="I1" sqref="I1"/>
    </sheetView>
  </sheetViews>
  <sheetFormatPr defaultRowHeight="12.75" outlineLevelCol="1"/>
  <cols>
    <col min="1" max="1" width="28.7109375" hidden="1" customWidth="1" outlineLevel="1"/>
    <col min="2" max="6" width="10" hidden="1" customWidth="1" outlineLevel="1"/>
    <col min="7" max="7" width="9.140625" hidden="1" customWidth="1" outlineLevel="1"/>
    <col min="8" max="8" width="8.85546875" hidden="1" customWidth="1" outlineLevel="1"/>
    <col min="9" max="9" width="15.7109375" customWidth="1" collapsed="1"/>
    <col min="10" max="10" width="33" hidden="1" customWidth="1" outlineLevel="1"/>
    <col min="11" max="15" width="10" hidden="1" customWidth="1" outlineLevel="1"/>
    <col min="16" max="16" width="15.7109375" customWidth="1" collapsed="1"/>
    <col min="17" max="17" width="35.42578125" customWidth="1" outlineLevel="1"/>
    <col min="18" max="22" width="10" bestFit="1" customWidth="1" outlineLevel="1"/>
    <col min="23" max="23" width="9.140625" outlineLevel="1"/>
    <col min="24" max="24" width="11.42578125" customWidth="1" outlineLevel="1"/>
    <col min="25" max="29" width="10" bestFit="1" customWidth="1" outlineLevel="1"/>
    <col min="30" max="30" width="15.7109375" customWidth="1"/>
  </cols>
  <sheetData>
    <row r="1" spans="1:30">
      <c r="A1" s="13" t="s">
        <v>189</v>
      </c>
      <c r="I1" s="127"/>
      <c r="J1" s="11" t="s">
        <v>204</v>
      </c>
      <c r="P1" s="127" t="s">
        <v>225</v>
      </c>
      <c r="Q1" s="42" t="s">
        <v>247</v>
      </c>
      <c r="R1" s="62"/>
      <c r="S1" s="62"/>
      <c r="T1" s="62"/>
      <c r="U1" s="62"/>
      <c r="V1" s="62"/>
      <c r="AD1" s="127" t="s">
        <v>247</v>
      </c>
    </row>
    <row r="2" spans="1:30">
      <c r="I2" s="127" t="s">
        <v>224</v>
      </c>
      <c r="J2" s="26"/>
      <c r="P2" s="127" t="s">
        <v>226</v>
      </c>
      <c r="R2" s="312" t="s">
        <v>224</v>
      </c>
      <c r="X2" s="141" t="s">
        <v>226</v>
      </c>
      <c r="AD2" s="127" t="s">
        <v>242</v>
      </c>
    </row>
    <row r="3" spans="1:30" ht="13.5" thickBot="1">
      <c r="R3" s="311" t="s">
        <v>276</v>
      </c>
      <c r="W3" s="141"/>
      <c r="X3" s="268" t="s">
        <v>277</v>
      </c>
      <c r="Z3" s="141"/>
    </row>
    <row r="4" spans="1:30" ht="14.25">
      <c r="A4" s="658"/>
      <c r="B4" s="656">
        <v>1993</v>
      </c>
      <c r="C4" s="656">
        <v>1994</v>
      </c>
      <c r="D4" s="656">
        <v>1995</v>
      </c>
      <c r="E4" s="656">
        <v>1996</v>
      </c>
      <c r="F4" s="656">
        <v>1997</v>
      </c>
      <c r="G4" s="14" t="s">
        <v>144</v>
      </c>
      <c r="H4" s="110" t="s">
        <v>203</v>
      </c>
      <c r="I4" s="125"/>
      <c r="J4" s="119"/>
      <c r="K4" s="120" t="s">
        <v>71</v>
      </c>
      <c r="L4" s="121">
        <v>1999</v>
      </c>
      <c r="M4" s="121">
        <v>2000</v>
      </c>
      <c r="N4" s="121">
        <v>2001</v>
      </c>
      <c r="O4" s="121">
        <v>2002</v>
      </c>
      <c r="Q4" s="119"/>
      <c r="R4" s="678">
        <v>1993</v>
      </c>
      <c r="S4" s="678">
        <v>1994</v>
      </c>
      <c r="T4" s="678">
        <v>1995</v>
      </c>
      <c r="U4" s="678">
        <v>1996</v>
      </c>
      <c r="V4" s="678">
        <v>1997</v>
      </c>
      <c r="W4" s="303">
        <v>1998</v>
      </c>
      <c r="X4" s="313">
        <v>1998</v>
      </c>
      <c r="Y4" s="313">
        <v>1998</v>
      </c>
      <c r="Z4" s="314">
        <v>1999</v>
      </c>
      <c r="AA4" s="314">
        <v>2000</v>
      </c>
      <c r="AB4" s="314">
        <v>2001</v>
      </c>
      <c r="AC4" s="314">
        <v>2002</v>
      </c>
    </row>
    <row r="5" spans="1:30" ht="13.5" thickBot="1">
      <c r="A5" s="659"/>
      <c r="B5" s="657"/>
      <c r="C5" s="657"/>
      <c r="D5" s="657"/>
      <c r="E5" s="657"/>
      <c r="F5" s="657"/>
      <c r="G5" s="15">
        <v>35915</v>
      </c>
      <c r="H5" s="111">
        <v>35915</v>
      </c>
      <c r="I5" s="18"/>
      <c r="J5" s="122"/>
      <c r="K5" s="123"/>
      <c r="L5" s="124"/>
      <c r="M5" s="124"/>
      <c r="N5" s="124"/>
      <c r="O5" s="124"/>
      <c r="Q5" s="122"/>
      <c r="R5" s="679"/>
      <c r="S5" s="679"/>
      <c r="T5" s="679"/>
      <c r="U5" s="679"/>
      <c r="V5" s="679"/>
      <c r="W5" s="304" t="s">
        <v>227</v>
      </c>
      <c r="X5" s="315" t="s">
        <v>228</v>
      </c>
      <c r="Y5" s="315" t="s">
        <v>236</v>
      </c>
      <c r="Z5" s="316"/>
      <c r="AA5" s="316"/>
      <c r="AB5" s="316"/>
      <c r="AC5" s="316"/>
    </row>
    <row r="6" spans="1:30">
      <c r="A6" s="70"/>
      <c r="B6" s="16"/>
      <c r="C6" s="16"/>
      <c r="D6" s="16"/>
      <c r="E6" s="16"/>
      <c r="F6" s="16"/>
      <c r="G6" s="17"/>
      <c r="H6" s="16"/>
      <c r="I6" s="18"/>
      <c r="J6" s="70"/>
      <c r="K6" s="16"/>
      <c r="L6" s="16"/>
      <c r="M6" s="16"/>
      <c r="N6" s="16"/>
      <c r="O6" s="16"/>
      <c r="Q6" s="70"/>
      <c r="R6" s="252"/>
      <c r="S6" s="252"/>
      <c r="T6" s="252"/>
      <c r="U6" s="252"/>
      <c r="V6" s="253"/>
      <c r="W6" s="305"/>
      <c r="X6" s="317"/>
      <c r="Y6" s="317"/>
      <c r="Z6" s="276"/>
      <c r="AA6" s="276"/>
      <c r="AB6" s="276"/>
      <c r="AC6" s="276"/>
    </row>
    <row r="7" spans="1:30">
      <c r="A7" s="71" t="s">
        <v>33</v>
      </c>
      <c r="B7" s="18">
        <v>1542114</v>
      </c>
      <c r="C7" s="18">
        <v>1771959</v>
      </c>
      <c r="D7" s="18">
        <v>1833902</v>
      </c>
      <c r="E7" s="18">
        <v>2014818</v>
      </c>
      <c r="F7" s="18">
        <v>2213403</v>
      </c>
      <c r="G7" s="19">
        <v>757473</v>
      </c>
      <c r="H7" s="18">
        <v>2269661</v>
      </c>
      <c r="I7" s="18"/>
      <c r="J7" s="71" t="s">
        <v>33</v>
      </c>
      <c r="K7" s="7">
        <v>1511000</v>
      </c>
      <c r="L7" s="7">
        <v>2240528</v>
      </c>
      <c r="M7" s="7">
        <v>2393187</v>
      </c>
      <c r="N7" s="7">
        <v>2509100</v>
      </c>
      <c r="O7" s="7">
        <v>2608385</v>
      </c>
      <c r="Q7" s="71" t="s">
        <v>33</v>
      </c>
      <c r="R7" s="168">
        <v>1542114</v>
      </c>
      <c r="S7" s="168">
        <v>1771959</v>
      </c>
      <c r="T7" s="168">
        <v>1833902</v>
      </c>
      <c r="U7" s="168">
        <v>2014818</v>
      </c>
      <c r="V7" s="172">
        <v>2213403</v>
      </c>
      <c r="W7" s="306">
        <f t="shared" ref="W7:W21" si="0">G7</f>
        <v>757473</v>
      </c>
      <c r="X7" s="318">
        <f t="shared" ref="X7:X21" si="1">K7</f>
        <v>1511000</v>
      </c>
      <c r="Y7" s="318">
        <f t="shared" ref="Y7:Y21" si="2">W7+X7</f>
        <v>2268473</v>
      </c>
      <c r="Z7" s="319">
        <v>2240528</v>
      </c>
      <c r="AA7" s="319">
        <v>2393187</v>
      </c>
      <c r="AB7" s="319">
        <v>2509100</v>
      </c>
      <c r="AC7" s="319">
        <v>2608385</v>
      </c>
    </row>
    <row r="8" spans="1:30" ht="14.25">
      <c r="A8" s="70" t="s">
        <v>34</v>
      </c>
      <c r="B8" s="102">
        <v>1164305</v>
      </c>
      <c r="C8" s="102">
        <v>1333933</v>
      </c>
      <c r="D8" s="102">
        <v>1412155</v>
      </c>
      <c r="E8" s="102">
        <v>1532192</v>
      </c>
      <c r="F8" s="102">
        <v>1637385</v>
      </c>
      <c r="G8" s="102">
        <v>559273</v>
      </c>
      <c r="H8" s="112">
        <v>1680813</v>
      </c>
      <c r="I8" s="112"/>
      <c r="J8" s="70" t="s">
        <v>34</v>
      </c>
      <c r="K8" s="102">
        <v>1125884</v>
      </c>
      <c r="L8" s="102">
        <v>1690366</v>
      </c>
      <c r="M8" s="102">
        <v>1780531</v>
      </c>
      <c r="N8" s="102">
        <v>1862103</v>
      </c>
      <c r="O8" s="102">
        <v>1933387</v>
      </c>
      <c r="Q8" s="70" t="s">
        <v>34</v>
      </c>
      <c r="R8" s="151">
        <v>1164305</v>
      </c>
      <c r="S8" s="151">
        <v>1333933</v>
      </c>
      <c r="T8" s="151">
        <v>1412155</v>
      </c>
      <c r="U8" s="151">
        <v>1532192</v>
      </c>
      <c r="V8" s="173">
        <v>1637385</v>
      </c>
      <c r="W8" s="307">
        <f t="shared" si="0"/>
        <v>559273</v>
      </c>
      <c r="X8" s="320">
        <f t="shared" si="1"/>
        <v>1125884</v>
      </c>
      <c r="Y8" s="320">
        <f t="shared" si="2"/>
        <v>1685157</v>
      </c>
      <c r="Z8" s="321">
        <v>1690366</v>
      </c>
      <c r="AA8" s="321">
        <v>1780531</v>
      </c>
      <c r="AB8" s="321">
        <v>1862103</v>
      </c>
      <c r="AC8" s="321">
        <v>1933387</v>
      </c>
    </row>
    <row r="9" spans="1:30">
      <c r="A9" s="70" t="s">
        <v>35</v>
      </c>
      <c r="B9" s="20">
        <v>377809</v>
      </c>
      <c r="C9" s="20">
        <v>438026</v>
      </c>
      <c r="D9" s="20">
        <v>421747</v>
      </c>
      <c r="E9" s="20">
        <v>482626</v>
      </c>
      <c r="F9" s="20">
        <v>576019</v>
      </c>
      <c r="G9" s="21">
        <v>198200</v>
      </c>
      <c r="H9" s="20">
        <v>588848</v>
      </c>
      <c r="I9" s="20"/>
      <c r="J9" s="70" t="s">
        <v>35</v>
      </c>
      <c r="K9" s="6">
        <v>385116</v>
      </c>
      <c r="L9" s="6">
        <v>550162</v>
      </c>
      <c r="M9" s="6">
        <v>612656</v>
      </c>
      <c r="N9" s="6">
        <v>646997</v>
      </c>
      <c r="O9" s="6">
        <v>674998</v>
      </c>
      <c r="Q9" s="70" t="s">
        <v>35</v>
      </c>
      <c r="R9" s="169">
        <v>377809</v>
      </c>
      <c r="S9" s="169">
        <v>438026</v>
      </c>
      <c r="T9" s="169">
        <v>421747</v>
      </c>
      <c r="U9" s="169">
        <v>482626</v>
      </c>
      <c r="V9" s="174">
        <v>576019</v>
      </c>
      <c r="W9" s="308">
        <f t="shared" si="0"/>
        <v>198200</v>
      </c>
      <c r="X9" s="322">
        <f t="shared" si="1"/>
        <v>385116</v>
      </c>
      <c r="Y9" s="322">
        <f t="shared" si="2"/>
        <v>583316</v>
      </c>
      <c r="Z9" s="323">
        <v>550162</v>
      </c>
      <c r="AA9" s="323">
        <v>612656</v>
      </c>
      <c r="AB9" s="323">
        <v>646997</v>
      </c>
      <c r="AC9" s="323">
        <v>674998</v>
      </c>
    </row>
    <row r="10" spans="1:30">
      <c r="A10" s="70"/>
      <c r="B10" s="16"/>
      <c r="C10" s="16"/>
      <c r="D10" s="16"/>
      <c r="E10" s="16"/>
      <c r="F10" s="16"/>
      <c r="G10" s="17"/>
      <c r="H10" s="16"/>
      <c r="I10" s="16"/>
      <c r="J10" s="70"/>
      <c r="K10" s="3"/>
      <c r="L10" s="24"/>
      <c r="M10" s="24"/>
      <c r="N10" s="24"/>
      <c r="O10" s="24"/>
      <c r="Q10" s="70"/>
      <c r="R10" s="167"/>
      <c r="S10" s="167"/>
      <c r="T10" s="167"/>
      <c r="U10" s="167"/>
      <c r="V10" s="171"/>
      <c r="W10" s="309"/>
      <c r="X10" s="324"/>
      <c r="Y10" s="322"/>
      <c r="Z10" s="325"/>
      <c r="AA10" s="325"/>
      <c r="AB10" s="325"/>
      <c r="AC10" s="325"/>
    </row>
    <row r="11" spans="1:30">
      <c r="A11" s="70" t="s">
        <v>36</v>
      </c>
      <c r="B11" s="20">
        <v>267303</v>
      </c>
      <c r="C11" s="20">
        <v>292786</v>
      </c>
      <c r="D11" s="20">
        <v>302433</v>
      </c>
      <c r="E11" s="20">
        <v>342945</v>
      </c>
      <c r="F11" s="20">
        <v>380091</v>
      </c>
      <c r="G11" s="21">
        <v>134004</v>
      </c>
      <c r="H11" s="20">
        <v>394805</v>
      </c>
      <c r="I11" s="20"/>
      <c r="J11" s="70" t="s">
        <v>36</v>
      </c>
      <c r="K11" s="6">
        <v>268748</v>
      </c>
      <c r="L11" s="6">
        <v>411254</v>
      </c>
      <c r="M11" s="6">
        <v>428161</v>
      </c>
      <c r="N11" s="6">
        <v>446143</v>
      </c>
      <c r="O11" s="6">
        <v>460518</v>
      </c>
      <c r="Q11" s="70" t="s">
        <v>36</v>
      </c>
      <c r="R11" s="169">
        <v>267303</v>
      </c>
      <c r="S11" s="169">
        <v>292786</v>
      </c>
      <c r="T11" s="169">
        <v>302433</v>
      </c>
      <c r="U11" s="169">
        <v>342945</v>
      </c>
      <c r="V11" s="174">
        <v>380091</v>
      </c>
      <c r="W11" s="308">
        <f t="shared" si="0"/>
        <v>134004</v>
      </c>
      <c r="X11" s="322">
        <f t="shared" si="1"/>
        <v>268748</v>
      </c>
      <c r="Y11" s="322">
        <f t="shared" si="2"/>
        <v>402752</v>
      </c>
      <c r="Z11" s="323">
        <v>411254</v>
      </c>
      <c r="AA11" s="323">
        <v>428161</v>
      </c>
      <c r="AB11" s="323">
        <v>446143</v>
      </c>
      <c r="AC11" s="323">
        <v>460518</v>
      </c>
    </row>
    <row r="12" spans="1:30" ht="14.25">
      <c r="A12" s="70" t="s">
        <v>37</v>
      </c>
      <c r="B12" s="102">
        <v>9448</v>
      </c>
      <c r="C12" s="102">
        <v>12079</v>
      </c>
      <c r="D12" s="102">
        <v>8564</v>
      </c>
      <c r="E12" s="102">
        <v>11332</v>
      </c>
      <c r="F12" s="102">
        <v>21618</v>
      </c>
      <c r="G12" s="102">
        <v>6763</v>
      </c>
      <c r="H12" s="112">
        <v>20786</v>
      </c>
      <c r="I12" s="112"/>
      <c r="J12" s="70" t="s">
        <v>37</v>
      </c>
      <c r="K12" s="102">
        <v>13680</v>
      </c>
      <c r="L12" s="102">
        <v>12876</v>
      </c>
      <c r="M12" s="102">
        <v>12876</v>
      </c>
      <c r="N12" s="102">
        <v>12876</v>
      </c>
      <c r="O12" s="102">
        <v>12876</v>
      </c>
      <c r="Q12" s="70" t="s">
        <v>37</v>
      </c>
      <c r="R12" s="151">
        <v>9448</v>
      </c>
      <c r="S12" s="151">
        <v>12079</v>
      </c>
      <c r="T12" s="151">
        <v>8564</v>
      </c>
      <c r="U12" s="151">
        <v>11332</v>
      </c>
      <c r="V12" s="173">
        <v>21618</v>
      </c>
      <c r="W12" s="307">
        <f t="shared" si="0"/>
        <v>6763</v>
      </c>
      <c r="X12" s="320">
        <f t="shared" si="1"/>
        <v>13680</v>
      </c>
      <c r="Y12" s="320">
        <f t="shared" si="2"/>
        <v>20443</v>
      </c>
      <c r="Z12" s="321">
        <v>12876</v>
      </c>
      <c r="AA12" s="321">
        <v>12876</v>
      </c>
      <c r="AB12" s="321">
        <v>12876</v>
      </c>
      <c r="AC12" s="321">
        <v>12876</v>
      </c>
    </row>
    <row r="13" spans="1:30">
      <c r="A13" s="70" t="s">
        <v>38</v>
      </c>
      <c r="B13" s="6">
        <v>101058</v>
      </c>
      <c r="C13" s="6">
        <v>133161</v>
      </c>
      <c r="D13" s="6">
        <v>110750</v>
      </c>
      <c r="E13" s="6">
        <v>128349</v>
      </c>
      <c r="F13" s="6">
        <v>174310</v>
      </c>
      <c r="G13" s="21">
        <v>57433</v>
      </c>
      <c r="H13" s="6">
        <v>173257</v>
      </c>
      <c r="I13" s="6"/>
      <c r="J13" s="70" t="s">
        <v>72</v>
      </c>
      <c r="K13" s="6">
        <v>102688</v>
      </c>
      <c r="L13" s="6">
        <v>126032</v>
      </c>
      <c r="M13" s="6">
        <v>171619</v>
      </c>
      <c r="N13" s="6">
        <v>187978</v>
      </c>
      <c r="O13" s="6">
        <v>201604</v>
      </c>
      <c r="P13" s="34"/>
      <c r="Q13" s="70" t="s">
        <v>72</v>
      </c>
      <c r="R13" s="150">
        <v>101058</v>
      </c>
      <c r="S13" s="150">
        <v>133161</v>
      </c>
      <c r="T13" s="150">
        <v>110750</v>
      </c>
      <c r="U13" s="150">
        <v>128349</v>
      </c>
      <c r="V13" s="175">
        <v>174310</v>
      </c>
      <c r="W13" s="308">
        <f t="shared" si="0"/>
        <v>57433</v>
      </c>
      <c r="X13" s="322">
        <f t="shared" si="1"/>
        <v>102688</v>
      </c>
      <c r="Y13" s="322">
        <f>W13+X13</f>
        <v>160121</v>
      </c>
      <c r="Z13" s="323">
        <v>126032</v>
      </c>
      <c r="AA13" s="323">
        <v>171619</v>
      </c>
      <c r="AB13" s="323">
        <v>187978</v>
      </c>
      <c r="AC13" s="323">
        <v>201604</v>
      </c>
    </row>
    <row r="14" spans="1:30">
      <c r="A14" s="70"/>
      <c r="B14" s="16"/>
      <c r="C14" s="16"/>
      <c r="D14" s="16"/>
      <c r="E14" s="16"/>
      <c r="F14" s="16"/>
      <c r="G14" s="17"/>
      <c r="H14" s="16"/>
      <c r="I14" s="16"/>
      <c r="J14" s="70"/>
      <c r="K14" s="3"/>
      <c r="L14" s="3"/>
      <c r="M14" s="3"/>
      <c r="N14" s="3"/>
      <c r="O14" s="3"/>
      <c r="Q14" s="70"/>
      <c r="R14" s="167"/>
      <c r="S14" s="167"/>
      <c r="T14" s="167"/>
      <c r="U14" s="167"/>
      <c r="V14" s="171"/>
      <c r="W14" s="309"/>
      <c r="X14" s="324"/>
      <c r="Y14" s="322"/>
      <c r="Z14" s="135"/>
      <c r="AA14" s="135"/>
      <c r="AB14" s="135"/>
      <c r="AC14" s="135"/>
    </row>
    <row r="15" spans="1:30">
      <c r="A15" s="70" t="s">
        <v>39</v>
      </c>
      <c r="B15" s="20">
        <v>-10486</v>
      </c>
      <c r="C15" s="20">
        <v>-9840</v>
      </c>
      <c r="D15" s="20">
        <v>-8801</v>
      </c>
      <c r="E15" s="20">
        <v>-10975</v>
      </c>
      <c r="F15" s="20">
        <v>-5746</v>
      </c>
      <c r="G15" s="21">
        <v>-2379</v>
      </c>
      <c r="H15" s="20">
        <v>-8064</v>
      </c>
      <c r="I15" s="20"/>
      <c r="J15" s="70" t="s">
        <v>39</v>
      </c>
      <c r="K15" s="6">
        <v>-6299</v>
      </c>
      <c r="L15" s="6">
        <v>-10173</v>
      </c>
      <c r="M15" s="6">
        <v>-10783</v>
      </c>
      <c r="N15" s="6">
        <v>-11430</v>
      </c>
      <c r="O15" s="6">
        <v>-12116</v>
      </c>
      <c r="Q15" s="70" t="s">
        <v>39</v>
      </c>
      <c r="R15" s="169">
        <v>-10486</v>
      </c>
      <c r="S15" s="169">
        <v>-9840</v>
      </c>
      <c r="T15" s="169">
        <v>-8801</v>
      </c>
      <c r="U15" s="169">
        <v>-10975</v>
      </c>
      <c r="V15" s="174">
        <v>-5746</v>
      </c>
      <c r="W15" s="308">
        <f t="shared" si="0"/>
        <v>-2379</v>
      </c>
      <c r="X15" s="322">
        <f t="shared" si="1"/>
        <v>-6299</v>
      </c>
      <c r="Y15" s="322">
        <f t="shared" si="2"/>
        <v>-8678</v>
      </c>
      <c r="Z15" s="323">
        <v>-10173</v>
      </c>
      <c r="AA15" s="323">
        <v>-10783</v>
      </c>
      <c r="AB15" s="323">
        <v>-11430</v>
      </c>
      <c r="AC15" s="323">
        <v>-12116</v>
      </c>
    </row>
    <row r="16" spans="1:30">
      <c r="A16" s="70" t="s">
        <v>40</v>
      </c>
      <c r="B16" s="20">
        <v>1877</v>
      </c>
      <c r="C16" s="20">
        <v>2151</v>
      </c>
      <c r="D16" s="20">
        <v>3623</v>
      </c>
      <c r="E16" s="20">
        <v>2101</v>
      </c>
      <c r="F16" s="20">
        <v>2237</v>
      </c>
      <c r="G16" s="17">
        <v>0</v>
      </c>
      <c r="H16" s="20">
        <v>2237</v>
      </c>
      <c r="I16" s="20"/>
      <c r="J16" s="70" t="s">
        <v>40</v>
      </c>
      <c r="K16" s="6">
        <v>2307</v>
      </c>
      <c r="L16" s="6">
        <v>4569</v>
      </c>
      <c r="M16" s="6">
        <v>5670</v>
      </c>
      <c r="N16" s="6">
        <v>7500</v>
      </c>
      <c r="O16" s="6">
        <v>9932</v>
      </c>
      <c r="Q16" s="70" t="s">
        <v>40</v>
      </c>
      <c r="R16" s="169">
        <v>1877</v>
      </c>
      <c r="S16" s="169">
        <v>2151</v>
      </c>
      <c r="T16" s="169">
        <v>3623</v>
      </c>
      <c r="U16" s="169">
        <v>2101</v>
      </c>
      <c r="V16" s="174">
        <v>2237</v>
      </c>
      <c r="W16" s="308">
        <f t="shared" si="0"/>
        <v>0</v>
      </c>
      <c r="X16" s="322">
        <f t="shared" si="1"/>
        <v>2307</v>
      </c>
      <c r="Y16" s="322">
        <f t="shared" si="2"/>
        <v>2307</v>
      </c>
      <c r="Z16" s="323">
        <v>4569</v>
      </c>
      <c r="AA16" s="323">
        <v>5670</v>
      </c>
      <c r="AB16" s="323">
        <v>7500</v>
      </c>
      <c r="AC16" s="323">
        <v>9932</v>
      </c>
    </row>
    <row r="17" spans="1:29" ht="14.25">
      <c r="A17" s="70" t="s">
        <v>41</v>
      </c>
      <c r="B17" s="102">
        <v>12337</v>
      </c>
      <c r="C17" s="102">
        <v>11798</v>
      </c>
      <c r="D17" s="102">
        <v>10972</v>
      </c>
      <c r="E17" s="102">
        <v>18547</v>
      </c>
      <c r="F17" s="102">
        <v>14031</v>
      </c>
      <c r="G17" s="102">
        <v>4812</v>
      </c>
      <c r="H17" s="112">
        <v>14104</v>
      </c>
      <c r="I17" s="112"/>
      <c r="J17" s="70" t="s">
        <v>41</v>
      </c>
      <c r="K17" s="102">
        <v>11521</v>
      </c>
      <c r="L17" s="102">
        <v>14325</v>
      </c>
      <c r="M17" s="102">
        <v>12987</v>
      </c>
      <c r="N17" s="102">
        <v>10286</v>
      </c>
      <c r="O17" s="102">
        <v>8134</v>
      </c>
      <c r="Q17" s="70" t="s">
        <v>41</v>
      </c>
      <c r="R17" s="151">
        <v>12337</v>
      </c>
      <c r="S17" s="151">
        <v>11798</v>
      </c>
      <c r="T17" s="151">
        <v>10972</v>
      </c>
      <c r="U17" s="151">
        <v>18547</v>
      </c>
      <c r="V17" s="173">
        <v>14031</v>
      </c>
      <c r="W17" s="307">
        <f t="shared" si="0"/>
        <v>4812</v>
      </c>
      <c r="X17" s="320">
        <f t="shared" si="1"/>
        <v>11521</v>
      </c>
      <c r="Y17" s="320">
        <f t="shared" si="2"/>
        <v>16333</v>
      </c>
      <c r="Z17" s="321">
        <v>14325</v>
      </c>
      <c r="AA17" s="321">
        <v>12987</v>
      </c>
      <c r="AB17" s="321">
        <v>10286</v>
      </c>
      <c r="AC17" s="321">
        <v>8134</v>
      </c>
    </row>
    <row r="18" spans="1:29">
      <c r="A18" s="71" t="s">
        <v>42</v>
      </c>
      <c r="B18" s="18">
        <v>80112</v>
      </c>
      <c r="C18" s="18">
        <v>113674</v>
      </c>
      <c r="D18" s="18">
        <v>94600</v>
      </c>
      <c r="E18" s="18">
        <v>100928</v>
      </c>
      <c r="F18" s="18">
        <v>156770</v>
      </c>
      <c r="G18" s="19">
        <v>50243</v>
      </c>
      <c r="H18" s="18">
        <v>153326</v>
      </c>
      <c r="I18" s="18"/>
      <c r="J18" s="71" t="s">
        <v>42</v>
      </c>
      <c r="K18" s="7">
        <v>87175</v>
      </c>
      <c r="L18" s="7">
        <v>106103</v>
      </c>
      <c r="M18" s="7">
        <v>153519</v>
      </c>
      <c r="N18" s="7">
        <v>173762</v>
      </c>
      <c r="O18" s="7">
        <v>191286</v>
      </c>
      <c r="Q18" s="71" t="s">
        <v>42</v>
      </c>
      <c r="R18" s="168">
        <v>80112</v>
      </c>
      <c r="S18" s="168">
        <v>113674</v>
      </c>
      <c r="T18" s="168">
        <v>94600</v>
      </c>
      <c r="U18" s="168">
        <v>100928</v>
      </c>
      <c r="V18" s="172">
        <v>156770</v>
      </c>
      <c r="W18" s="306">
        <f t="shared" si="0"/>
        <v>50243</v>
      </c>
      <c r="X18" s="318">
        <f t="shared" si="1"/>
        <v>87175</v>
      </c>
      <c r="Y18" s="318">
        <f t="shared" si="2"/>
        <v>137418</v>
      </c>
      <c r="Z18" s="319">
        <v>106103</v>
      </c>
      <c r="AA18" s="319">
        <v>153519</v>
      </c>
      <c r="AB18" s="319">
        <v>173762</v>
      </c>
      <c r="AC18" s="319">
        <v>191286</v>
      </c>
    </row>
    <row r="19" spans="1:29">
      <c r="A19" s="70"/>
      <c r="B19" s="16"/>
      <c r="C19" s="16"/>
      <c r="D19" s="16"/>
      <c r="E19" s="16"/>
      <c r="F19" s="16"/>
      <c r="G19" s="17"/>
      <c r="H19" s="16"/>
      <c r="I19" s="16"/>
      <c r="J19" s="70"/>
      <c r="K19" s="3"/>
      <c r="L19" s="3"/>
      <c r="M19" s="3"/>
      <c r="N19" s="3"/>
      <c r="O19" s="3"/>
      <c r="Q19" s="70"/>
      <c r="R19" s="167"/>
      <c r="S19" s="167"/>
      <c r="T19" s="167"/>
      <c r="U19" s="167"/>
      <c r="V19" s="171"/>
      <c r="W19" s="309"/>
      <c r="X19" s="324"/>
      <c r="Y19" s="322"/>
      <c r="Z19" s="135"/>
      <c r="AA19" s="135"/>
      <c r="AB19" s="135"/>
      <c r="AC19" s="135"/>
    </row>
    <row r="20" spans="1:29" ht="14.25">
      <c r="A20" s="70" t="s">
        <v>43</v>
      </c>
      <c r="B20" s="102">
        <v>31648</v>
      </c>
      <c r="C20" s="102">
        <v>46955</v>
      </c>
      <c r="D20" s="102">
        <v>41200</v>
      </c>
      <c r="E20" s="102">
        <v>46992</v>
      </c>
      <c r="F20" s="102">
        <v>68796</v>
      </c>
      <c r="G20" s="102">
        <v>21644</v>
      </c>
      <c r="H20" s="112">
        <v>66297</v>
      </c>
      <c r="I20" s="112"/>
      <c r="J20" s="70" t="s">
        <v>43</v>
      </c>
      <c r="K20" s="102">
        <v>38585</v>
      </c>
      <c r="L20" s="102">
        <v>46071</v>
      </c>
      <c r="M20" s="102">
        <v>66659</v>
      </c>
      <c r="N20" s="102">
        <v>75448</v>
      </c>
      <c r="O20" s="102">
        <v>83057</v>
      </c>
      <c r="Q20" s="70" t="s">
        <v>43</v>
      </c>
      <c r="R20" s="151">
        <v>31648</v>
      </c>
      <c r="S20" s="151">
        <v>46955</v>
      </c>
      <c r="T20" s="151">
        <v>41200</v>
      </c>
      <c r="U20" s="151">
        <v>46992</v>
      </c>
      <c r="V20" s="173">
        <v>68796</v>
      </c>
      <c r="W20" s="307">
        <f t="shared" si="0"/>
        <v>21644</v>
      </c>
      <c r="X20" s="320">
        <f t="shared" si="1"/>
        <v>38585</v>
      </c>
      <c r="Y20" s="320">
        <f t="shared" si="2"/>
        <v>60229</v>
      </c>
      <c r="Z20" s="321">
        <v>46071</v>
      </c>
      <c r="AA20" s="321">
        <v>66659</v>
      </c>
      <c r="AB20" s="321">
        <v>75448</v>
      </c>
      <c r="AC20" s="321">
        <v>83057</v>
      </c>
    </row>
    <row r="21" spans="1:29">
      <c r="A21" s="71" t="s">
        <v>44</v>
      </c>
      <c r="B21" s="18">
        <v>48464</v>
      </c>
      <c r="C21" s="18">
        <v>66719</v>
      </c>
      <c r="D21" s="18">
        <v>53400</v>
      </c>
      <c r="E21" s="18">
        <v>53936</v>
      </c>
      <c r="F21" s="18">
        <v>87974</v>
      </c>
      <c r="G21" s="19">
        <v>28599</v>
      </c>
      <c r="H21" s="18">
        <v>87029</v>
      </c>
      <c r="I21" s="18"/>
      <c r="J21" s="71" t="s">
        <v>44</v>
      </c>
      <c r="K21" s="7">
        <v>48590</v>
      </c>
      <c r="L21" s="7">
        <v>60032</v>
      </c>
      <c r="M21" s="7">
        <v>86860</v>
      </c>
      <c r="N21" s="7">
        <v>98314</v>
      </c>
      <c r="O21" s="7">
        <v>108229</v>
      </c>
      <c r="Q21" s="71" t="s">
        <v>44</v>
      </c>
      <c r="R21" s="168">
        <v>48464</v>
      </c>
      <c r="S21" s="168">
        <v>66719</v>
      </c>
      <c r="T21" s="168">
        <v>53400</v>
      </c>
      <c r="U21" s="168">
        <v>53936</v>
      </c>
      <c r="V21" s="172">
        <v>87974</v>
      </c>
      <c r="W21" s="306">
        <f t="shared" si="0"/>
        <v>28599</v>
      </c>
      <c r="X21" s="318">
        <f t="shared" si="1"/>
        <v>48590</v>
      </c>
      <c r="Y21" s="318">
        <f t="shared" si="2"/>
        <v>77189</v>
      </c>
      <c r="Z21" s="319">
        <v>60032</v>
      </c>
      <c r="AA21" s="319">
        <v>86860</v>
      </c>
      <c r="AB21" s="319">
        <v>98314</v>
      </c>
      <c r="AC21" s="319">
        <v>108229</v>
      </c>
    </row>
    <row r="22" spans="1:29" ht="13.5" thickBot="1">
      <c r="A22" s="72"/>
      <c r="B22" s="22"/>
      <c r="C22" s="22"/>
      <c r="D22" s="22"/>
      <c r="E22" s="22"/>
      <c r="F22" s="22"/>
      <c r="G22" s="23"/>
      <c r="H22" s="22"/>
      <c r="I22" s="126"/>
      <c r="J22" s="60"/>
      <c r="K22" s="9"/>
      <c r="L22" s="9"/>
      <c r="M22" s="9"/>
      <c r="N22" s="9"/>
      <c r="O22" s="9"/>
      <c r="Q22" s="60"/>
      <c r="R22" s="170"/>
      <c r="S22" s="170"/>
      <c r="T22" s="170"/>
      <c r="U22" s="170"/>
      <c r="V22" s="170"/>
      <c r="W22" s="310"/>
      <c r="X22" s="326"/>
      <c r="Y22" s="326"/>
      <c r="Z22" s="327"/>
      <c r="AA22" s="327"/>
      <c r="AB22" s="327"/>
      <c r="AC22" s="327"/>
    </row>
    <row r="23" spans="1:29">
      <c r="J23" s="26"/>
    </row>
    <row r="24" spans="1:29">
      <c r="J24" s="26"/>
    </row>
    <row r="25" spans="1:29" ht="13.5" thickBot="1">
      <c r="J25" s="26"/>
      <c r="R25" s="62" t="s">
        <v>223</v>
      </c>
      <c r="Y25" s="62" t="s">
        <v>235</v>
      </c>
    </row>
    <row r="26" spans="1:29" ht="13.5" thickBot="1">
      <c r="J26" s="93"/>
      <c r="K26" s="92"/>
      <c r="L26" s="92"/>
      <c r="M26" s="92"/>
      <c r="N26" s="92"/>
      <c r="O26" s="92"/>
      <c r="Q26" s="36" t="s">
        <v>238</v>
      </c>
      <c r="R26" s="213">
        <v>1993</v>
      </c>
      <c r="S26" s="213">
        <v>1994</v>
      </c>
      <c r="T26" s="213">
        <v>1995</v>
      </c>
      <c r="U26" s="213">
        <v>1996</v>
      </c>
      <c r="V26" s="213">
        <v>1997</v>
      </c>
      <c r="W26" s="177"/>
      <c r="X26" s="177"/>
      <c r="Y26" s="206">
        <v>1998</v>
      </c>
      <c r="Z26" s="206">
        <v>1999</v>
      </c>
      <c r="AA26" s="206">
        <v>2000</v>
      </c>
      <c r="AB26" s="206">
        <v>2001</v>
      </c>
      <c r="AC26" s="206">
        <v>2002</v>
      </c>
    </row>
    <row r="27" spans="1:29" ht="15.75">
      <c r="J27" s="103" t="s">
        <v>199</v>
      </c>
      <c r="Q27" s="179" t="s">
        <v>239</v>
      </c>
      <c r="R27" s="212">
        <f>R20/R18</f>
        <v>0.39504693429199123</v>
      </c>
      <c r="S27" s="212">
        <f>S20/S18</f>
        <v>0.41306719214596127</v>
      </c>
      <c r="T27" s="212">
        <f>T20/T18</f>
        <v>0.43551797040169132</v>
      </c>
      <c r="U27" s="212">
        <f>U20/U18</f>
        <v>0.46559923906150918</v>
      </c>
      <c r="V27" s="212">
        <f>V20/V18</f>
        <v>0.43883396057919244</v>
      </c>
      <c r="W27" s="208"/>
      <c r="X27" s="208"/>
      <c r="Y27" s="211">
        <f>Y20/Y18</f>
        <v>0.43829047140840355</v>
      </c>
      <c r="Z27" s="211">
        <f>Z20/Z18</f>
        <v>0.43421015428404475</v>
      </c>
      <c r="AA27" s="211">
        <f>AA20/AA18</f>
        <v>0.43420684084706129</v>
      </c>
      <c r="AB27" s="211">
        <f>AB20/AB18</f>
        <v>0.43420310539703733</v>
      </c>
      <c r="AC27" s="211">
        <f>AC20/AC18</f>
        <v>0.43420323494662444</v>
      </c>
    </row>
    <row r="28" spans="1:29">
      <c r="A28" s="62"/>
      <c r="W28" s="134"/>
      <c r="X28" s="134"/>
      <c r="Y28" s="134"/>
    </row>
    <row r="29" spans="1:29">
      <c r="R29" s="178" t="s">
        <v>237</v>
      </c>
      <c r="Y29" s="178" t="s">
        <v>237</v>
      </c>
    </row>
    <row r="30" spans="1:29">
      <c r="R30" s="207">
        <f>AVERAGE(R27:V27)</f>
        <v>0.42961305929606908</v>
      </c>
      <c r="S30" s="200" t="s">
        <v>250</v>
      </c>
      <c r="X30" s="176"/>
      <c r="Y30" s="207">
        <f>AVERAGE(Y27:AC27)</f>
        <v>0.43502276137663431</v>
      </c>
      <c r="Z30" s="205" t="s">
        <v>251</v>
      </c>
    </row>
  </sheetData>
  <mergeCells count="11">
    <mergeCell ref="F4:F5"/>
    <mergeCell ref="A4:A5"/>
    <mergeCell ref="B4:B5"/>
    <mergeCell ref="C4:C5"/>
    <mergeCell ref="D4:D5"/>
    <mergeCell ref="E4:E5"/>
    <mergeCell ref="R4:R5"/>
    <mergeCell ref="S4:S5"/>
    <mergeCell ref="T4:T5"/>
    <mergeCell ref="U4:U5"/>
    <mergeCell ref="V4:V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3"/>
  </sheetPr>
  <dimension ref="A1:Z54"/>
  <sheetViews>
    <sheetView showGridLines="0" topLeftCell="G1" workbookViewId="0">
      <selection activeCell="G1" sqref="G1"/>
    </sheetView>
  </sheetViews>
  <sheetFormatPr defaultRowHeight="12.75" outlineLevelCol="1"/>
  <cols>
    <col min="1" max="1" width="42.85546875" hidden="1" customWidth="1" outlineLevel="1"/>
    <col min="2" max="6" width="9.140625" hidden="1" customWidth="1" outlineLevel="1"/>
    <col min="7" max="7" width="15.28515625" style="128" bestFit="1" customWidth="1" collapsed="1"/>
    <col min="8" max="8" width="44.42578125" hidden="1" customWidth="1" outlineLevel="1"/>
    <col min="9" max="13" width="9.140625" hidden="1" customWidth="1" outlineLevel="1"/>
    <col min="14" max="14" width="19.42578125" style="128" bestFit="1" customWidth="1" collapsed="1"/>
    <col min="15" max="15" width="43.28515625" customWidth="1" outlineLevel="1"/>
    <col min="16" max="16" width="9.140625" style="136" customWidth="1" outlineLevel="1"/>
    <col min="17" max="20" width="11.85546875" style="136" customWidth="1" outlineLevel="1"/>
    <col min="21" max="21" width="12.5703125" style="127" customWidth="1" outlineLevel="1"/>
    <col min="22" max="25" width="9.140625" style="152" customWidth="1" outlineLevel="1"/>
    <col min="26" max="26" width="19.85546875" style="127" bestFit="1" customWidth="1"/>
  </cols>
  <sheetData>
    <row r="1" spans="1:26">
      <c r="A1" s="12" t="s">
        <v>190</v>
      </c>
      <c r="G1" s="127" t="s">
        <v>229</v>
      </c>
      <c r="H1" s="11" t="s">
        <v>205</v>
      </c>
      <c r="N1" s="127" t="s">
        <v>231</v>
      </c>
      <c r="O1" s="95" t="s">
        <v>248</v>
      </c>
      <c r="P1" s="127" t="s">
        <v>230</v>
      </c>
      <c r="U1" s="300" t="s">
        <v>232</v>
      </c>
      <c r="Z1" s="127" t="s">
        <v>249</v>
      </c>
    </row>
    <row r="2" spans="1:26" ht="13.5" thickBot="1">
      <c r="A2" s="26"/>
      <c r="G2" s="127" t="s">
        <v>230</v>
      </c>
      <c r="H2" s="10"/>
      <c r="N2" s="127" t="s">
        <v>232</v>
      </c>
      <c r="O2" s="10"/>
      <c r="P2" s="311" t="s">
        <v>286</v>
      </c>
      <c r="Q2" s="311"/>
      <c r="U2" s="270" t="s">
        <v>285</v>
      </c>
      <c r="Z2" s="127" t="s">
        <v>242</v>
      </c>
    </row>
    <row r="3" spans="1:26" ht="13.5" thickBot="1">
      <c r="A3" s="73"/>
      <c r="B3" s="1">
        <v>1993</v>
      </c>
      <c r="C3" s="1">
        <v>1994</v>
      </c>
      <c r="D3" s="1">
        <v>1995</v>
      </c>
      <c r="E3" s="1">
        <v>1996</v>
      </c>
      <c r="F3" s="1">
        <v>1997</v>
      </c>
      <c r="H3" s="29"/>
      <c r="I3" s="1" t="s">
        <v>150</v>
      </c>
      <c r="J3" s="1">
        <v>1999</v>
      </c>
      <c r="K3" s="1">
        <v>2000</v>
      </c>
      <c r="L3" s="1">
        <v>2001</v>
      </c>
      <c r="M3" s="1">
        <v>2002</v>
      </c>
      <c r="O3" s="29"/>
      <c r="P3" s="153">
        <v>1993</v>
      </c>
      <c r="Q3" s="153">
        <v>1994</v>
      </c>
      <c r="R3" s="153">
        <v>1995</v>
      </c>
      <c r="S3" s="153">
        <v>1996</v>
      </c>
      <c r="T3" s="153">
        <v>1997</v>
      </c>
      <c r="U3" s="154" t="s">
        <v>150</v>
      </c>
      <c r="V3" s="154">
        <v>1999</v>
      </c>
      <c r="W3" s="154">
        <v>2000</v>
      </c>
      <c r="X3" s="154">
        <v>2001</v>
      </c>
      <c r="Y3" s="154">
        <v>2002</v>
      </c>
    </row>
    <row r="4" spans="1:26">
      <c r="A4" s="74"/>
      <c r="B4" s="3"/>
      <c r="C4" s="3"/>
      <c r="D4" s="3"/>
      <c r="E4" s="3"/>
      <c r="F4" s="3"/>
      <c r="H4" s="74"/>
      <c r="I4" s="3"/>
      <c r="J4" s="3"/>
      <c r="K4" s="3"/>
      <c r="L4" s="3"/>
      <c r="M4" s="3"/>
      <c r="O4" s="74"/>
      <c r="P4" s="140"/>
      <c r="Q4" s="140"/>
      <c r="R4" s="140"/>
      <c r="S4" s="140"/>
      <c r="T4" s="140"/>
      <c r="U4" s="8"/>
      <c r="V4" s="8"/>
      <c r="W4" s="8"/>
      <c r="X4" s="8"/>
      <c r="Y4" s="8"/>
    </row>
    <row r="5" spans="1:26">
      <c r="A5" s="69" t="s">
        <v>45</v>
      </c>
      <c r="B5" s="24"/>
      <c r="C5" s="24"/>
      <c r="D5" s="24"/>
      <c r="E5" s="24"/>
      <c r="F5" s="24"/>
      <c r="H5" s="69" t="s">
        <v>45</v>
      </c>
      <c r="I5" s="24"/>
      <c r="J5" s="24"/>
      <c r="K5" s="24"/>
      <c r="L5" s="24"/>
      <c r="M5" s="24"/>
      <c r="O5" s="69" t="s">
        <v>45</v>
      </c>
      <c r="P5" s="155"/>
      <c r="Q5" s="155"/>
      <c r="R5" s="155"/>
      <c r="S5" s="155"/>
      <c r="T5" s="155"/>
      <c r="U5" s="133"/>
      <c r="V5" s="133"/>
      <c r="W5" s="133"/>
      <c r="X5" s="133"/>
      <c r="Y5" s="133"/>
    </row>
    <row r="6" spans="1:26">
      <c r="A6" s="68"/>
      <c r="B6" s="3"/>
      <c r="C6" s="3"/>
      <c r="D6" s="3"/>
      <c r="E6" s="3"/>
      <c r="F6" s="3"/>
      <c r="H6" s="68"/>
      <c r="I6" s="3"/>
      <c r="J6" s="3"/>
      <c r="K6" s="3"/>
      <c r="L6" s="3"/>
      <c r="M6" s="3"/>
      <c r="O6" s="68"/>
      <c r="P6" s="140"/>
      <c r="Q6" s="140"/>
      <c r="R6" s="140"/>
      <c r="S6" s="140"/>
      <c r="T6" s="140"/>
      <c r="U6" s="8"/>
      <c r="V6" s="8"/>
      <c r="W6" s="8"/>
      <c r="X6" s="8"/>
      <c r="Y6" s="8"/>
    </row>
    <row r="7" spans="1:26">
      <c r="A7" s="68" t="s">
        <v>44</v>
      </c>
      <c r="B7" s="6">
        <v>48464</v>
      </c>
      <c r="C7" s="6">
        <v>66719</v>
      </c>
      <c r="D7" s="6">
        <v>53400</v>
      </c>
      <c r="E7" s="6">
        <v>53936</v>
      </c>
      <c r="F7" s="6">
        <v>87974</v>
      </c>
      <c r="H7" s="68" t="s">
        <v>44</v>
      </c>
      <c r="I7" s="6">
        <v>48590</v>
      </c>
      <c r="J7" s="6">
        <v>60032</v>
      </c>
      <c r="K7" s="6">
        <v>86860</v>
      </c>
      <c r="L7" s="6">
        <v>98314</v>
      </c>
      <c r="M7" s="6">
        <v>108229</v>
      </c>
      <c r="O7" s="68" t="s">
        <v>44</v>
      </c>
      <c r="P7" s="139">
        <v>48464</v>
      </c>
      <c r="Q7" s="139">
        <v>66719</v>
      </c>
      <c r="R7" s="139">
        <v>53400</v>
      </c>
      <c r="S7" s="139">
        <v>53936</v>
      </c>
      <c r="T7" s="139">
        <v>87974</v>
      </c>
      <c r="U7" s="132">
        <v>48590</v>
      </c>
      <c r="V7" s="132">
        <v>60032</v>
      </c>
      <c r="W7" s="132">
        <v>86860</v>
      </c>
      <c r="X7" s="132">
        <v>98314</v>
      </c>
      <c r="Y7" s="132">
        <v>108229</v>
      </c>
    </row>
    <row r="8" spans="1:26">
      <c r="A8" s="68" t="s">
        <v>46</v>
      </c>
      <c r="B8" s="24"/>
      <c r="C8" s="24"/>
      <c r="D8" s="24"/>
      <c r="E8" s="24"/>
      <c r="F8" s="24"/>
      <c r="H8" s="68" t="s">
        <v>46</v>
      </c>
      <c r="I8" s="3"/>
      <c r="J8" s="3"/>
      <c r="K8" s="3"/>
      <c r="L8" s="3"/>
      <c r="M8" s="3"/>
      <c r="O8" s="68" t="s">
        <v>46</v>
      </c>
      <c r="P8" s="155"/>
      <c r="Q8" s="155"/>
      <c r="R8" s="155"/>
      <c r="S8" s="155"/>
      <c r="T8" s="155"/>
      <c r="U8" s="8"/>
      <c r="V8" s="8"/>
      <c r="W8" s="8"/>
      <c r="X8" s="8"/>
      <c r="Y8" s="8"/>
    </row>
    <row r="9" spans="1:26">
      <c r="A9" s="68" t="s">
        <v>47</v>
      </c>
      <c r="B9" s="24"/>
      <c r="C9" s="24"/>
      <c r="D9" s="24"/>
      <c r="E9" s="24"/>
      <c r="F9" s="24"/>
      <c r="H9" s="68" t="s">
        <v>47</v>
      </c>
      <c r="I9" s="3"/>
      <c r="J9" s="3"/>
      <c r="K9" s="3"/>
      <c r="L9" s="3"/>
      <c r="M9" s="3"/>
      <c r="O9" s="68" t="s">
        <v>47</v>
      </c>
      <c r="P9" s="155"/>
      <c r="Q9" s="155"/>
      <c r="R9" s="155"/>
      <c r="S9" s="155"/>
      <c r="T9" s="155"/>
      <c r="U9" s="8"/>
      <c r="V9" s="8"/>
      <c r="W9" s="8"/>
      <c r="X9" s="8"/>
      <c r="Y9" s="8"/>
    </row>
    <row r="10" spans="1:26">
      <c r="A10" s="68" t="s">
        <v>48</v>
      </c>
      <c r="B10" s="101">
        <v>65287</v>
      </c>
      <c r="C10" s="101">
        <v>70771</v>
      </c>
      <c r="D10" s="101">
        <v>69977</v>
      </c>
      <c r="E10" s="101">
        <v>79464</v>
      </c>
      <c r="F10" s="101">
        <v>86178</v>
      </c>
      <c r="H10" s="68" t="s">
        <v>48</v>
      </c>
      <c r="I10" s="6">
        <v>56113</v>
      </c>
      <c r="J10" s="6">
        <v>87661</v>
      </c>
      <c r="K10" s="6">
        <v>91786</v>
      </c>
      <c r="L10" s="6">
        <v>94593</v>
      </c>
      <c r="M10" s="6">
        <v>97355</v>
      </c>
      <c r="O10" s="68" t="s">
        <v>48</v>
      </c>
      <c r="P10" s="156">
        <v>65287</v>
      </c>
      <c r="Q10" s="156">
        <v>70771</v>
      </c>
      <c r="R10" s="156">
        <v>69977</v>
      </c>
      <c r="S10" s="156">
        <v>79464</v>
      </c>
      <c r="T10" s="156">
        <v>86178</v>
      </c>
      <c r="U10" s="132">
        <v>56113</v>
      </c>
      <c r="V10" s="132">
        <v>87661</v>
      </c>
      <c r="W10" s="132">
        <v>91786</v>
      </c>
      <c r="X10" s="132">
        <v>94593</v>
      </c>
      <c r="Y10" s="132">
        <v>97355</v>
      </c>
    </row>
    <row r="11" spans="1:26">
      <c r="A11" s="68" t="s">
        <v>13</v>
      </c>
      <c r="B11" s="101">
        <v>-6868</v>
      </c>
      <c r="C11" s="101">
        <v>-8709</v>
      </c>
      <c r="D11" s="101">
        <v>-605</v>
      </c>
      <c r="E11" s="101">
        <v>-3722</v>
      </c>
      <c r="F11" s="101">
        <v>-7769</v>
      </c>
      <c r="H11" s="68" t="s">
        <v>13</v>
      </c>
      <c r="I11" s="101">
        <v>36816</v>
      </c>
      <c r="J11" s="101">
        <v>-1964</v>
      </c>
      <c r="K11" s="101">
        <v>1704</v>
      </c>
      <c r="L11" s="101">
        <v>-5075</v>
      </c>
      <c r="M11" s="101">
        <v>-2664</v>
      </c>
      <c r="O11" s="68" t="s">
        <v>13</v>
      </c>
      <c r="P11" s="156">
        <v>-6868</v>
      </c>
      <c r="Q11" s="156">
        <v>-8709</v>
      </c>
      <c r="R11" s="156">
        <v>-605</v>
      </c>
      <c r="S11" s="156">
        <v>-3722</v>
      </c>
      <c r="T11" s="156">
        <v>-7769</v>
      </c>
      <c r="U11" s="157">
        <v>36816</v>
      </c>
      <c r="V11" s="157">
        <v>-1964</v>
      </c>
      <c r="W11" s="157">
        <v>1704</v>
      </c>
      <c r="X11" s="157">
        <v>-5075</v>
      </c>
      <c r="Y11" s="157">
        <v>-2664</v>
      </c>
    </row>
    <row r="12" spans="1:26">
      <c r="A12" s="68" t="s">
        <v>49</v>
      </c>
      <c r="B12" s="101">
        <v>4192</v>
      </c>
      <c r="C12" s="101">
        <v>4921</v>
      </c>
      <c r="D12" s="101">
        <v>4626</v>
      </c>
      <c r="E12" s="101">
        <v>4789</v>
      </c>
      <c r="F12" s="101">
        <v>3673</v>
      </c>
      <c r="H12" s="68" t="s">
        <v>49</v>
      </c>
      <c r="I12" s="101">
        <v>0</v>
      </c>
      <c r="J12" s="101">
        <v>2000</v>
      </c>
      <c r="K12" s="101">
        <v>2000</v>
      </c>
      <c r="L12" s="101">
        <v>2000</v>
      </c>
      <c r="M12" s="101">
        <v>2000</v>
      </c>
      <c r="O12" s="68" t="s">
        <v>49</v>
      </c>
      <c r="P12" s="156">
        <v>4192</v>
      </c>
      <c r="Q12" s="156">
        <v>4921</v>
      </c>
      <c r="R12" s="156">
        <v>4626</v>
      </c>
      <c r="S12" s="156">
        <v>4789</v>
      </c>
      <c r="T12" s="156">
        <v>3673</v>
      </c>
      <c r="U12" s="157">
        <v>0</v>
      </c>
      <c r="V12" s="157">
        <v>2000</v>
      </c>
      <c r="W12" s="157">
        <v>2000</v>
      </c>
      <c r="X12" s="157">
        <v>2000</v>
      </c>
      <c r="Y12" s="157">
        <v>2000</v>
      </c>
    </row>
    <row r="13" spans="1:26">
      <c r="A13" s="68" t="s">
        <v>50</v>
      </c>
      <c r="B13" s="101">
        <v>3631</v>
      </c>
      <c r="C13" s="101">
        <v>2039</v>
      </c>
      <c r="D13" s="101">
        <v>248</v>
      </c>
      <c r="E13" s="101">
        <v>-1146</v>
      </c>
      <c r="F13" s="101">
        <v>-23</v>
      </c>
      <c r="H13" s="68" t="s">
        <v>50</v>
      </c>
      <c r="I13" s="101">
        <v>0</v>
      </c>
      <c r="J13" s="101">
        <v>-2000</v>
      </c>
      <c r="K13" s="101">
        <v>-2000</v>
      </c>
      <c r="L13" s="101">
        <v>-2000</v>
      </c>
      <c r="M13" s="101">
        <v>-2000</v>
      </c>
      <c r="O13" s="68" t="s">
        <v>50</v>
      </c>
      <c r="P13" s="156">
        <v>3631</v>
      </c>
      <c r="Q13" s="156">
        <v>2039</v>
      </c>
      <c r="R13" s="156">
        <v>248</v>
      </c>
      <c r="S13" s="156">
        <v>-1146</v>
      </c>
      <c r="T13" s="156">
        <v>-23</v>
      </c>
      <c r="U13" s="157">
        <v>0</v>
      </c>
      <c r="V13" s="157">
        <v>-2000</v>
      </c>
      <c r="W13" s="157">
        <v>-2000</v>
      </c>
      <c r="X13" s="157">
        <v>-2000</v>
      </c>
      <c r="Y13" s="157">
        <v>-2000</v>
      </c>
    </row>
    <row r="14" spans="1:26">
      <c r="A14" s="68" t="s">
        <v>194</v>
      </c>
      <c r="B14" s="101">
        <v>-9498</v>
      </c>
      <c r="C14" s="101">
        <v>-37321</v>
      </c>
      <c r="D14" s="101">
        <v>-4261</v>
      </c>
      <c r="E14" s="101">
        <v>-8683</v>
      </c>
      <c r="F14" s="101">
        <v>-40937</v>
      </c>
      <c r="H14" s="68" t="s">
        <v>194</v>
      </c>
      <c r="I14" s="101">
        <v>9097</v>
      </c>
      <c r="J14" s="101">
        <v>-3410</v>
      </c>
      <c r="K14" s="101">
        <v>-21803</v>
      </c>
      <c r="L14" s="101">
        <v>-17002</v>
      </c>
      <c r="M14" s="101">
        <v>-16631</v>
      </c>
      <c r="O14" s="68" t="s">
        <v>194</v>
      </c>
      <c r="P14" s="156">
        <v>-9498</v>
      </c>
      <c r="Q14" s="156">
        <v>-37321</v>
      </c>
      <c r="R14" s="156">
        <v>-4261</v>
      </c>
      <c r="S14" s="156">
        <v>-8683</v>
      </c>
      <c r="T14" s="156">
        <v>-40937</v>
      </c>
      <c r="U14" s="157">
        <v>9097</v>
      </c>
      <c r="V14" s="157">
        <v>-3410</v>
      </c>
      <c r="W14" s="157">
        <v>-21803</v>
      </c>
      <c r="X14" s="157">
        <v>-17002</v>
      </c>
      <c r="Y14" s="157">
        <v>-16631</v>
      </c>
    </row>
    <row r="15" spans="1:26">
      <c r="A15" s="68" t="s">
        <v>195</v>
      </c>
      <c r="B15" s="101">
        <v>-7328</v>
      </c>
      <c r="C15" s="101">
        <v>-16239</v>
      </c>
      <c r="D15" s="101">
        <v>-14433</v>
      </c>
      <c r="E15" s="101">
        <v>3950</v>
      </c>
      <c r="F15" s="101">
        <v>-12272</v>
      </c>
      <c r="H15" s="68" t="s">
        <v>195</v>
      </c>
      <c r="I15" s="101">
        <v>6644</v>
      </c>
      <c r="J15" s="101">
        <v>-2707</v>
      </c>
      <c r="K15" s="101">
        <v>-10396</v>
      </c>
      <c r="L15" s="101">
        <v>-9485</v>
      </c>
      <c r="M15" s="101">
        <v>-12711</v>
      </c>
      <c r="O15" s="68" t="s">
        <v>195</v>
      </c>
      <c r="P15" s="156">
        <v>-7328</v>
      </c>
      <c r="Q15" s="156">
        <v>-16239</v>
      </c>
      <c r="R15" s="156">
        <v>-14433</v>
      </c>
      <c r="S15" s="156">
        <v>3950</v>
      </c>
      <c r="T15" s="156">
        <v>-12272</v>
      </c>
      <c r="U15" s="157">
        <v>6644</v>
      </c>
      <c r="V15" s="157">
        <v>-2707</v>
      </c>
      <c r="W15" s="157">
        <v>-10396</v>
      </c>
      <c r="X15" s="157">
        <v>-9485</v>
      </c>
      <c r="Y15" s="157">
        <v>-12711</v>
      </c>
    </row>
    <row r="16" spans="1:26">
      <c r="H16" s="69" t="s">
        <v>196</v>
      </c>
      <c r="I16" s="101">
        <v>-15744</v>
      </c>
      <c r="J16" s="101">
        <v>-450</v>
      </c>
      <c r="K16" s="101">
        <v>-2570</v>
      </c>
      <c r="L16" s="101">
        <v>-966</v>
      </c>
      <c r="M16" s="101">
        <v>-1989</v>
      </c>
      <c r="O16" s="302" t="s">
        <v>196</v>
      </c>
      <c r="P16" s="156">
        <v>0</v>
      </c>
      <c r="Q16" s="156">
        <v>0</v>
      </c>
      <c r="R16" s="156">
        <v>0</v>
      </c>
      <c r="S16" s="156">
        <v>0</v>
      </c>
      <c r="T16" s="156">
        <v>0</v>
      </c>
      <c r="U16" s="157">
        <v>-15744</v>
      </c>
      <c r="V16" s="157">
        <v>-450</v>
      </c>
      <c r="W16" s="157">
        <v>-2570</v>
      </c>
      <c r="X16" s="157">
        <v>-966</v>
      </c>
      <c r="Y16" s="157">
        <v>-1989</v>
      </c>
      <c r="Z16" s="200" t="s">
        <v>254</v>
      </c>
    </row>
    <row r="17" spans="1:25">
      <c r="A17" s="68" t="s">
        <v>198</v>
      </c>
      <c r="B17" s="101">
        <v>-19513</v>
      </c>
      <c r="C17" s="101">
        <v>4484</v>
      </c>
      <c r="D17" s="101">
        <v>-11732</v>
      </c>
      <c r="E17" s="101">
        <v>4525</v>
      </c>
      <c r="F17" s="101">
        <v>-49091</v>
      </c>
      <c r="H17" s="68" t="s">
        <v>198</v>
      </c>
      <c r="I17" s="101">
        <v>21707</v>
      </c>
      <c r="J17" s="101">
        <v>1463</v>
      </c>
      <c r="K17" s="101">
        <v>-9072</v>
      </c>
      <c r="L17" s="101">
        <v>-4201</v>
      </c>
      <c r="M17" s="101">
        <v>-3649</v>
      </c>
      <c r="O17" s="68" t="s">
        <v>198</v>
      </c>
      <c r="P17" s="156">
        <v>-19513</v>
      </c>
      <c r="Q17" s="156">
        <v>4484</v>
      </c>
      <c r="R17" s="156">
        <v>-11732</v>
      </c>
      <c r="S17" s="156">
        <v>4525</v>
      </c>
      <c r="T17" s="156">
        <v>-49091</v>
      </c>
      <c r="U17" s="157">
        <v>21707</v>
      </c>
      <c r="V17" s="157">
        <v>1463</v>
      </c>
      <c r="W17" s="157">
        <v>-9072</v>
      </c>
      <c r="X17" s="157">
        <v>-4201</v>
      </c>
      <c r="Y17" s="157">
        <v>-3649</v>
      </c>
    </row>
    <row r="18" spans="1:25" ht="14.25">
      <c r="A18" s="68" t="s">
        <v>197</v>
      </c>
      <c r="B18" s="102">
        <v>30932</v>
      </c>
      <c r="C18" s="102">
        <v>12146</v>
      </c>
      <c r="D18" s="102">
        <v>-683</v>
      </c>
      <c r="E18" s="102">
        <v>658</v>
      </c>
      <c r="F18" s="102">
        <v>63038</v>
      </c>
      <c r="H18" s="68" t="s">
        <v>197</v>
      </c>
      <c r="I18" s="102">
        <v>-23139</v>
      </c>
      <c r="J18" s="102">
        <v>-658</v>
      </c>
      <c r="K18" s="102">
        <v>16136</v>
      </c>
      <c r="L18" s="102">
        <v>13952</v>
      </c>
      <c r="M18" s="102">
        <v>11835</v>
      </c>
      <c r="O18" s="68" t="s">
        <v>197</v>
      </c>
      <c r="P18" s="165">
        <v>30932</v>
      </c>
      <c r="Q18" s="165">
        <v>12146</v>
      </c>
      <c r="R18" s="165">
        <v>-683</v>
      </c>
      <c r="S18" s="165">
        <v>658</v>
      </c>
      <c r="T18" s="165">
        <v>63038</v>
      </c>
      <c r="U18" s="166">
        <v>-23139</v>
      </c>
      <c r="V18" s="166">
        <v>-658</v>
      </c>
      <c r="W18" s="166">
        <v>16136</v>
      </c>
      <c r="X18" s="166">
        <v>13952</v>
      </c>
      <c r="Y18" s="166">
        <v>11835</v>
      </c>
    </row>
    <row r="19" spans="1:25">
      <c r="A19" s="69" t="s">
        <v>51</v>
      </c>
      <c r="B19" s="7">
        <v>109299</v>
      </c>
      <c r="C19" s="7">
        <v>98812</v>
      </c>
      <c r="D19" s="7">
        <v>96538</v>
      </c>
      <c r="E19" s="7">
        <v>133772</v>
      </c>
      <c r="F19" s="7">
        <v>130770</v>
      </c>
      <c r="H19" s="69" t="s">
        <v>51</v>
      </c>
      <c r="I19" s="7">
        <v>140085</v>
      </c>
      <c r="J19" s="7">
        <v>139967</v>
      </c>
      <c r="K19" s="7">
        <v>152645</v>
      </c>
      <c r="L19" s="7">
        <v>170130</v>
      </c>
      <c r="M19" s="7">
        <v>179775</v>
      </c>
      <c r="O19" s="69" t="s">
        <v>51</v>
      </c>
      <c r="P19" s="137">
        <v>109299</v>
      </c>
      <c r="Q19" s="137">
        <v>98812</v>
      </c>
      <c r="R19" s="137">
        <v>96538</v>
      </c>
      <c r="S19" s="137">
        <v>133772</v>
      </c>
      <c r="T19" s="137">
        <v>130770</v>
      </c>
      <c r="U19" s="130">
        <v>140085</v>
      </c>
      <c r="V19" s="130">
        <v>139967</v>
      </c>
      <c r="W19" s="130">
        <v>152645</v>
      </c>
      <c r="X19" s="130">
        <v>170130</v>
      </c>
      <c r="Y19" s="130">
        <v>179775</v>
      </c>
    </row>
    <row r="20" spans="1:25">
      <c r="A20" s="69"/>
      <c r="B20" s="24"/>
      <c r="C20" s="24"/>
      <c r="D20" s="24"/>
      <c r="E20" s="24"/>
      <c r="F20" s="24"/>
      <c r="H20" s="69"/>
      <c r="I20" s="31"/>
      <c r="J20" s="31"/>
      <c r="K20" s="31"/>
      <c r="L20" s="31"/>
      <c r="M20" s="31"/>
      <c r="O20" s="69"/>
      <c r="P20" s="164"/>
      <c r="Q20" s="155"/>
      <c r="R20" s="155"/>
      <c r="S20" s="155"/>
      <c r="T20" s="155"/>
      <c r="U20" s="158"/>
      <c r="V20" s="158"/>
      <c r="W20" s="158"/>
      <c r="X20" s="158"/>
      <c r="Y20" s="158"/>
    </row>
    <row r="21" spans="1:25">
      <c r="H21" s="69"/>
      <c r="I21" s="24"/>
      <c r="J21" s="24"/>
      <c r="K21" s="24"/>
      <c r="L21" s="24"/>
      <c r="M21" s="24"/>
      <c r="O21" s="69"/>
      <c r="P21" s="155"/>
      <c r="Q21" s="155"/>
      <c r="R21" s="155"/>
      <c r="S21" s="155"/>
      <c r="T21" s="155"/>
      <c r="U21" s="133"/>
      <c r="V21" s="133"/>
      <c r="W21" s="133"/>
      <c r="X21" s="133"/>
      <c r="Y21" s="133"/>
    </row>
    <row r="22" spans="1:25">
      <c r="A22" s="69" t="s">
        <v>52</v>
      </c>
      <c r="B22" s="24"/>
      <c r="C22" s="24"/>
      <c r="D22" s="24"/>
      <c r="E22" s="24"/>
      <c r="F22" s="24"/>
      <c r="H22" s="69" t="s">
        <v>52</v>
      </c>
      <c r="I22" s="24"/>
      <c r="J22" s="24"/>
      <c r="K22" s="24"/>
      <c r="L22" s="24"/>
      <c r="M22" s="24"/>
      <c r="O22" s="69" t="s">
        <v>52</v>
      </c>
      <c r="P22" s="140"/>
      <c r="Q22" s="140"/>
      <c r="R22" s="140"/>
      <c r="S22" s="140"/>
      <c r="T22" s="140"/>
      <c r="U22" s="133"/>
      <c r="V22" s="133"/>
      <c r="W22" s="133"/>
      <c r="X22" s="133"/>
      <c r="Y22" s="133"/>
    </row>
    <row r="23" spans="1:25">
      <c r="A23" s="68"/>
      <c r="B23" s="3"/>
      <c r="C23" s="3"/>
      <c r="D23" s="3"/>
      <c r="E23" s="3"/>
      <c r="F23" s="3"/>
      <c r="H23" s="68"/>
      <c r="I23" s="3"/>
      <c r="J23" s="3"/>
      <c r="K23" s="3"/>
      <c r="L23" s="3"/>
      <c r="M23" s="3"/>
      <c r="O23" s="68"/>
      <c r="U23" s="8"/>
      <c r="V23" s="8"/>
      <c r="W23" s="8"/>
      <c r="X23" s="8"/>
      <c r="Y23" s="8"/>
    </row>
    <row r="24" spans="1:25">
      <c r="A24" s="68" t="s">
        <v>53</v>
      </c>
      <c r="B24" s="101">
        <v>-67155</v>
      </c>
      <c r="C24" s="101">
        <v>-64603</v>
      </c>
      <c r="D24" s="101">
        <v>-86970</v>
      </c>
      <c r="E24" s="101">
        <v>-76348</v>
      </c>
      <c r="F24" s="101">
        <v>-90707</v>
      </c>
      <c r="H24" s="68" t="s">
        <v>53</v>
      </c>
      <c r="I24" s="101">
        <v>-87691</v>
      </c>
      <c r="J24" s="101">
        <v>-105000</v>
      </c>
      <c r="K24" s="101">
        <v>-105000</v>
      </c>
      <c r="L24" s="101">
        <v>-105000</v>
      </c>
      <c r="M24" s="101">
        <v>-115000</v>
      </c>
      <c r="O24" s="68" t="s">
        <v>53</v>
      </c>
      <c r="P24" s="156">
        <v>-67155</v>
      </c>
      <c r="Q24" s="156">
        <v>-64603</v>
      </c>
      <c r="R24" s="156">
        <v>-86970</v>
      </c>
      <c r="S24" s="156">
        <v>-76348</v>
      </c>
      <c r="T24" s="156">
        <v>-90707</v>
      </c>
      <c r="U24" s="157">
        <v>-87691</v>
      </c>
      <c r="V24" s="157">
        <v>-105000</v>
      </c>
      <c r="W24" s="157">
        <v>-105000</v>
      </c>
      <c r="X24" s="157">
        <v>-105000</v>
      </c>
      <c r="Y24" s="157">
        <v>-115000</v>
      </c>
    </row>
    <row r="25" spans="1:25">
      <c r="A25" s="68" t="s">
        <v>54</v>
      </c>
      <c r="B25" s="101">
        <v>3084</v>
      </c>
      <c r="C25" s="101">
        <v>4648</v>
      </c>
      <c r="D25" s="101">
        <v>4685</v>
      </c>
      <c r="E25" s="101">
        <v>6051</v>
      </c>
      <c r="F25" s="101">
        <v>7604</v>
      </c>
      <c r="H25" s="68" t="s">
        <v>54</v>
      </c>
      <c r="I25" s="3">
        <v>0</v>
      </c>
      <c r="J25" s="6">
        <v>7795</v>
      </c>
      <c r="K25" s="6">
        <v>8029</v>
      </c>
      <c r="L25" s="6">
        <v>8189</v>
      </c>
      <c r="M25" s="6">
        <v>8353</v>
      </c>
      <c r="O25" s="68" t="s">
        <v>54</v>
      </c>
      <c r="P25" s="156">
        <v>3084</v>
      </c>
      <c r="Q25" s="156">
        <v>4648</v>
      </c>
      <c r="R25" s="156">
        <v>4685</v>
      </c>
      <c r="S25" s="156">
        <v>6051</v>
      </c>
      <c r="T25" s="156">
        <v>7604</v>
      </c>
      <c r="U25" s="8">
        <v>0</v>
      </c>
      <c r="V25" s="132">
        <v>7795</v>
      </c>
      <c r="W25" s="132">
        <v>8029</v>
      </c>
      <c r="X25" s="132">
        <v>8189</v>
      </c>
      <c r="Y25" s="132">
        <v>8353</v>
      </c>
    </row>
    <row r="26" spans="1:25">
      <c r="A26" s="68" t="s">
        <v>55</v>
      </c>
      <c r="B26" s="104">
        <v>0</v>
      </c>
      <c r="C26" s="104">
        <v>0</v>
      </c>
      <c r="D26" s="104">
        <v>0</v>
      </c>
      <c r="E26" s="101">
        <v>-129478</v>
      </c>
      <c r="F26" s="104">
        <v>0</v>
      </c>
      <c r="H26" s="68" t="s">
        <v>55</v>
      </c>
      <c r="I26" s="25">
        <v>0</v>
      </c>
      <c r="J26" s="25">
        <v>0</v>
      </c>
      <c r="K26" s="25">
        <v>0</v>
      </c>
      <c r="L26" s="3">
        <v>0</v>
      </c>
      <c r="M26" s="25">
        <v>0</v>
      </c>
      <c r="O26" s="68" t="s">
        <v>55</v>
      </c>
      <c r="P26" s="159">
        <v>0</v>
      </c>
      <c r="Q26" s="159">
        <v>0</v>
      </c>
      <c r="R26" s="159">
        <v>0</v>
      </c>
      <c r="S26" s="156">
        <v>-129478</v>
      </c>
      <c r="T26" s="159">
        <v>0</v>
      </c>
      <c r="U26" s="160">
        <v>0</v>
      </c>
      <c r="V26" s="160">
        <v>0</v>
      </c>
      <c r="W26" s="160">
        <v>0</v>
      </c>
      <c r="X26" s="8">
        <v>0</v>
      </c>
      <c r="Y26" s="160">
        <v>0</v>
      </c>
    </row>
    <row r="27" spans="1:25" ht="14.25">
      <c r="A27" s="68" t="s">
        <v>56</v>
      </c>
      <c r="B27" s="102">
        <v>-18725</v>
      </c>
      <c r="C27" s="102">
        <v>-3141</v>
      </c>
      <c r="D27" s="102">
        <v>-84480</v>
      </c>
      <c r="E27" s="102">
        <v>0</v>
      </c>
      <c r="F27" s="102">
        <v>0</v>
      </c>
      <c r="H27" s="68" t="s">
        <v>56</v>
      </c>
      <c r="I27" s="102">
        <v>0</v>
      </c>
      <c r="J27" s="102">
        <v>0</v>
      </c>
      <c r="K27" s="102">
        <v>0</v>
      </c>
      <c r="L27" s="102">
        <v>0</v>
      </c>
      <c r="M27" s="102">
        <v>0</v>
      </c>
      <c r="O27" s="68" t="s">
        <v>56</v>
      </c>
      <c r="P27" s="138">
        <v>-18725</v>
      </c>
      <c r="Q27" s="138">
        <v>-3141</v>
      </c>
      <c r="R27" s="138">
        <v>-84480</v>
      </c>
      <c r="S27" s="138">
        <v>0</v>
      </c>
      <c r="T27" s="138">
        <v>0</v>
      </c>
      <c r="U27" s="131">
        <v>0</v>
      </c>
      <c r="V27" s="131">
        <v>0</v>
      </c>
      <c r="W27" s="131">
        <v>0</v>
      </c>
      <c r="X27" s="131">
        <v>0</v>
      </c>
      <c r="Y27" s="131">
        <v>0</v>
      </c>
    </row>
    <row r="28" spans="1:25">
      <c r="A28" s="69" t="s">
        <v>57</v>
      </c>
      <c r="B28" s="7">
        <v>-82795</v>
      </c>
      <c r="C28" s="7">
        <v>-63096</v>
      </c>
      <c r="D28" s="7">
        <v>-166765</v>
      </c>
      <c r="E28" s="7">
        <v>-199775</v>
      </c>
      <c r="F28" s="7">
        <v>-83103</v>
      </c>
      <c r="H28" s="69" t="s">
        <v>57</v>
      </c>
      <c r="I28" s="7">
        <v>-87691</v>
      </c>
      <c r="J28" s="7">
        <v>-97205</v>
      </c>
      <c r="K28" s="7">
        <v>-96971</v>
      </c>
      <c r="L28" s="7">
        <v>-96811</v>
      </c>
      <c r="M28" s="7">
        <v>-106647</v>
      </c>
      <c r="O28" s="69" t="s">
        <v>57</v>
      </c>
      <c r="P28" s="137">
        <v>-82795</v>
      </c>
      <c r="Q28" s="137">
        <v>-63096</v>
      </c>
      <c r="R28" s="137">
        <v>-166765</v>
      </c>
      <c r="S28" s="137">
        <v>-199775</v>
      </c>
      <c r="T28" s="137">
        <v>-83103</v>
      </c>
      <c r="U28" s="130">
        <v>-87691</v>
      </c>
      <c r="V28" s="130">
        <v>-97205</v>
      </c>
      <c r="W28" s="130">
        <v>-96971</v>
      </c>
      <c r="X28" s="130">
        <v>-96811</v>
      </c>
      <c r="Y28" s="130">
        <v>-106647</v>
      </c>
    </row>
    <row r="29" spans="1:25">
      <c r="A29" s="68"/>
      <c r="B29" s="24"/>
      <c r="C29" s="24"/>
      <c r="D29" s="24"/>
      <c r="E29" s="24"/>
      <c r="F29" s="24"/>
      <c r="H29" s="68"/>
      <c r="I29" s="24"/>
      <c r="J29" s="24"/>
      <c r="K29" s="24"/>
      <c r="L29" s="24"/>
      <c r="M29" s="24"/>
      <c r="O29" s="68"/>
      <c r="P29" s="155"/>
      <c r="Q29" s="155"/>
      <c r="R29" s="155"/>
      <c r="S29" s="155"/>
      <c r="T29" s="155"/>
      <c r="U29" s="133"/>
      <c r="V29" s="133"/>
      <c r="W29" s="133"/>
      <c r="X29" s="133"/>
      <c r="Y29" s="133"/>
    </row>
    <row r="30" spans="1:25">
      <c r="B30" s="24"/>
      <c r="C30" s="24"/>
      <c r="D30" s="24"/>
      <c r="E30" s="24"/>
      <c r="F30" s="24"/>
      <c r="H30" s="68"/>
      <c r="I30" s="24"/>
      <c r="J30" s="24"/>
      <c r="K30" s="24"/>
      <c r="L30" s="24"/>
      <c r="M30" s="24"/>
      <c r="O30" s="68"/>
      <c r="P30" s="155"/>
      <c r="Q30" s="155"/>
      <c r="R30" s="155"/>
      <c r="S30" s="155"/>
      <c r="T30" s="155"/>
      <c r="U30" s="133"/>
      <c r="V30" s="133"/>
      <c r="W30" s="133"/>
      <c r="X30" s="133"/>
      <c r="Y30" s="133"/>
    </row>
    <row r="31" spans="1:25">
      <c r="A31" s="69" t="s">
        <v>58</v>
      </c>
      <c r="B31" s="3"/>
      <c r="C31" s="3"/>
      <c r="D31" s="3"/>
      <c r="E31" s="3"/>
      <c r="F31" s="3"/>
      <c r="H31" s="69" t="s">
        <v>58</v>
      </c>
      <c r="I31" s="24"/>
      <c r="J31" s="24"/>
      <c r="K31" s="24"/>
      <c r="L31" s="24"/>
      <c r="M31" s="24"/>
      <c r="O31" s="69" t="s">
        <v>58</v>
      </c>
      <c r="P31" s="140"/>
      <c r="Q31" s="140"/>
      <c r="R31" s="140"/>
      <c r="S31" s="140"/>
      <c r="T31" s="140"/>
      <c r="U31" s="133"/>
      <c r="V31" s="133"/>
      <c r="W31" s="133"/>
      <c r="X31" s="133"/>
      <c r="Y31" s="133"/>
    </row>
    <row r="32" spans="1:25">
      <c r="H32" s="68"/>
      <c r="I32" s="3"/>
      <c r="J32" s="3"/>
      <c r="K32" s="3"/>
      <c r="L32" s="3"/>
      <c r="M32" s="3"/>
      <c r="O32" s="68"/>
      <c r="U32" s="8"/>
      <c r="V32" s="8"/>
      <c r="W32" s="8"/>
      <c r="X32" s="8"/>
      <c r="Y32" s="8"/>
    </row>
    <row r="33" spans="1:25">
      <c r="A33" s="68" t="s">
        <v>59</v>
      </c>
      <c r="B33" s="101">
        <v>103232</v>
      </c>
      <c r="C33" s="101">
        <v>5055</v>
      </c>
      <c r="D33" s="101">
        <v>102973</v>
      </c>
      <c r="E33" s="101">
        <v>78000</v>
      </c>
      <c r="F33" s="101">
        <v>-66000</v>
      </c>
      <c r="H33" s="68" t="s">
        <v>59</v>
      </c>
      <c r="I33" s="6">
        <v>26594</v>
      </c>
      <c r="J33" s="6">
        <v>15000</v>
      </c>
      <c r="K33" s="6">
        <v>15000</v>
      </c>
      <c r="L33" s="6">
        <v>15000</v>
      </c>
      <c r="M33" s="6">
        <v>15000</v>
      </c>
      <c r="O33" s="68" t="s">
        <v>59</v>
      </c>
      <c r="P33" s="156">
        <v>103232</v>
      </c>
      <c r="Q33" s="156">
        <v>5055</v>
      </c>
      <c r="R33" s="156">
        <v>102973</v>
      </c>
      <c r="S33" s="156">
        <v>78000</v>
      </c>
      <c r="T33" s="156">
        <v>-66000</v>
      </c>
      <c r="U33" s="132">
        <v>26594</v>
      </c>
      <c r="V33" s="132">
        <v>15000</v>
      </c>
      <c r="W33" s="132">
        <v>15000</v>
      </c>
      <c r="X33" s="132">
        <v>15000</v>
      </c>
      <c r="Y33" s="132">
        <v>15000</v>
      </c>
    </row>
    <row r="34" spans="1:25">
      <c r="A34" s="68" t="s">
        <v>60</v>
      </c>
      <c r="B34" s="104">
        <v>0</v>
      </c>
      <c r="C34" s="104">
        <v>0</v>
      </c>
      <c r="D34" s="104">
        <v>0</v>
      </c>
      <c r="E34" s="101">
        <v>10567</v>
      </c>
      <c r="F34" s="101">
        <v>49245</v>
      </c>
      <c r="H34" s="68" t="s">
        <v>61</v>
      </c>
      <c r="I34" s="104">
        <v>0</v>
      </c>
      <c r="J34" s="104">
        <v>-55000</v>
      </c>
      <c r="K34" s="104">
        <v>-60000</v>
      </c>
      <c r="L34" s="101">
        <v>-60000</v>
      </c>
      <c r="M34" s="101">
        <v>-50000</v>
      </c>
      <c r="O34" s="68" t="s">
        <v>61</v>
      </c>
      <c r="P34" s="159">
        <v>0</v>
      </c>
      <c r="Q34" s="159">
        <v>0</v>
      </c>
      <c r="R34" s="159">
        <v>0</v>
      </c>
      <c r="S34" s="156">
        <v>10567</v>
      </c>
      <c r="T34" s="156">
        <v>49245</v>
      </c>
      <c r="U34" s="161">
        <v>0</v>
      </c>
      <c r="V34" s="161">
        <v>-55000</v>
      </c>
      <c r="W34" s="161">
        <v>-60000</v>
      </c>
      <c r="X34" s="157">
        <v>-60000</v>
      </c>
      <c r="Y34" s="157">
        <v>-50000</v>
      </c>
    </row>
    <row r="35" spans="1:25">
      <c r="A35" s="68" t="s">
        <v>61</v>
      </c>
      <c r="B35" s="101">
        <v>-94447</v>
      </c>
      <c r="C35" s="101">
        <v>-48587</v>
      </c>
      <c r="D35" s="101">
        <v>-31067</v>
      </c>
      <c r="E35" s="101">
        <v>-21498</v>
      </c>
      <c r="F35" s="101">
        <v>-26962</v>
      </c>
      <c r="H35" s="68" t="s">
        <v>62</v>
      </c>
      <c r="I35" s="101">
        <v>4033</v>
      </c>
      <c r="J35" s="101">
        <v>0</v>
      </c>
      <c r="K35" s="101">
        <v>0</v>
      </c>
      <c r="L35" s="101">
        <v>0</v>
      </c>
      <c r="M35" s="101">
        <v>0</v>
      </c>
      <c r="O35" s="68" t="s">
        <v>62</v>
      </c>
      <c r="P35" s="156">
        <v>-94447</v>
      </c>
      <c r="Q35" s="156">
        <v>-48587</v>
      </c>
      <c r="R35" s="156">
        <v>-31067</v>
      </c>
      <c r="S35" s="156">
        <v>-21498</v>
      </c>
      <c r="T35" s="156">
        <v>-26962</v>
      </c>
      <c r="U35" s="157">
        <v>4033</v>
      </c>
      <c r="V35" s="157">
        <v>0</v>
      </c>
      <c r="W35" s="157">
        <v>0</v>
      </c>
      <c r="X35" s="157">
        <v>0</v>
      </c>
      <c r="Y35" s="157">
        <v>0</v>
      </c>
    </row>
    <row r="36" spans="1:25">
      <c r="A36" s="68" t="s">
        <v>62</v>
      </c>
      <c r="B36" s="101">
        <v>202</v>
      </c>
      <c r="C36" s="101">
        <v>235</v>
      </c>
      <c r="D36" s="101">
        <v>176</v>
      </c>
      <c r="E36" s="101">
        <v>34</v>
      </c>
      <c r="F36" s="101">
        <v>351</v>
      </c>
      <c r="H36" s="68" t="s">
        <v>193</v>
      </c>
      <c r="I36" s="101">
        <v>2245</v>
      </c>
      <c r="J36" s="101">
        <v>0</v>
      </c>
      <c r="K36" s="101">
        <v>0</v>
      </c>
      <c r="L36" s="101">
        <v>0</v>
      </c>
      <c r="M36" s="101">
        <v>0</v>
      </c>
      <c r="O36" s="68" t="s">
        <v>193</v>
      </c>
      <c r="P36" s="156">
        <v>202</v>
      </c>
      <c r="Q36" s="156">
        <v>235</v>
      </c>
      <c r="R36" s="156">
        <v>176</v>
      </c>
      <c r="S36" s="156">
        <v>34</v>
      </c>
      <c r="T36" s="156">
        <v>351</v>
      </c>
      <c r="U36" s="157">
        <v>2245</v>
      </c>
      <c r="V36" s="157">
        <v>0</v>
      </c>
      <c r="W36" s="157">
        <v>0</v>
      </c>
      <c r="X36" s="157">
        <v>0</v>
      </c>
      <c r="Y36" s="157">
        <v>0</v>
      </c>
    </row>
    <row r="37" spans="1:25">
      <c r="A37" s="68" t="s">
        <v>63</v>
      </c>
      <c r="B37" s="101">
        <v>-246</v>
      </c>
      <c r="C37" s="101">
        <v>-361</v>
      </c>
      <c r="D37" s="101">
        <v>-727</v>
      </c>
      <c r="E37" s="101">
        <v>-1071</v>
      </c>
      <c r="F37" s="101">
        <v>-55</v>
      </c>
      <c r="H37" s="68" t="s">
        <v>63</v>
      </c>
      <c r="I37" s="101">
        <v>0</v>
      </c>
      <c r="J37" s="101">
        <v>-4033</v>
      </c>
      <c r="K37" s="101">
        <v>-4074</v>
      </c>
      <c r="L37" s="101">
        <v>-4114</v>
      </c>
      <c r="M37" s="101">
        <v>-4156</v>
      </c>
      <c r="O37" s="68" t="s">
        <v>63</v>
      </c>
      <c r="P37" s="156">
        <v>-246</v>
      </c>
      <c r="Q37" s="156">
        <v>-361</v>
      </c>
      <c r="R37" s="156">
        <v>-727</v>
      </c>
      <c r="S37" s="156">
        <v>-1071</v>
      </c>
      <c r="T37" s="156">
        <v>-55</v>
      </c>
      <c r="U37" s="157">
        <v>0</v>
      </c>
      <c r="V37" s="157">
        <v>-4033</v>
      </c>
      <c r="W37" s="157">
        <v>-4074</v>
      </c>
      <c r="X37" s="157">
        <v>-4114</v>
      </c>
      <c r="Y37" s="157">
        <v>-4156</v>
      </c>
    </row>
    <row r="38" spans="1:25" ht="14.25">
      <c r="A38" s="68" t="s">
        <v>64</v>
      </c>
      <c r="B38" s="102">
        <v>-4059</v>
      </c>
      <c r="C38" s="102">
        <v>-4539</v>
      </c>
      <c r="D38" s="102">
        <v>-6995</v>
      </c>
      <c r="E38" s="102">
        <v>-5697</v>
      </c>
      <c r="F38" s="102">
        <v>-5688</v>
      </c>
      <c r="H38" s="68" t="s">
        <v>64</v>
      </c>
      <c r="I38" s="102">
        <v>-1765</v>
      </c>
      <c r="J38" s="102">
        <v>-5403</v>
      </c>
      <c r="K38" s="102">
        <v>-7817</v>
      </c>
      <c r="L38" s="102">
        <v>-8848</v>
      </c>
      <c r="M38" s="102">
        <v>-9741</v>
      </c>
      <c r="O38" s="68" t="s">
        <v>64</v>
      </c>
      <c r="P38" s="138">
        <v>-4059</v>
      </c>
      <c r="Q38" s="138">
        <v>-4539</v>
      </c>
      <c r="R38" s="138">
        <v>-6995</v>
      </c>
      <c r="S38" s="138">
        <v>-5697</v>
      </c>
      <c r="T38" s="138">
        <v>-5688</v>
      </c>
      <c r="U38" s="131">
        <v>-1765</v>
      </c>
      <c r="V38" s="131">
        <v>-5403</v>
      </c>
      <c r="W38" s="131">
        <v>-7817</v>
      </c>
      <c r="X38" s="131">
        <v>-8848</v>
      </c>
      <c r="Y38" s="131">
        <v>-9741</v>
      </c>
    </row>
    <row r="39" spans="1:25">
      <c r="A39" s="69" t="s">
        <v>65</v>
      </c>
      <c r="B39" s="7">
        <v>4681</v>
      </c>
      <c r="C39" s="7">
        <v>-48197</v>
      </c>
      <c r="D39" s="7">
        <v>64360</v>
      </c>
      <c r="E39" s="7">
        <v>60334</v>
      </c>
      <c r="F39" s="7">
        <v>-49109</v>
      </c>
      <c r="H39" s="69" t="s">
        <v>65</v>
      </c>
      <c r="I39" s="7">
        <v>31106</v>
      </c>
      <c r="J39" s="7">
        <v>-49436</v>
      </c>
      <c r="K39" s="7">
        <v>-56891</v>
      </c>
      <c r="L39" s="7">
        <v>-57962</v>
      </c>
      <c r="M39" s="7">
        <v>-48897</v>
      </c>
      <c r="O39" s="69" t="s">
        <v>65</v>
      </c>
      <c r="P39" s="137">
        <v>4681</v>
      </c>
      <c r="Q39" s="137">
        <v>-48197</v>
      </c>
      <c r="R39" s="137">
        <v>64360</v>
      </c>
      <c r="S39" s="137">
        <v>60334</v>
      </c>
      <c r="T39" s="137">
        <v>-49109</v>
      </c>
      <c r="U39" s="130">
        <v>31106</v>
      </c>
      <c r="V39" s="130">
        <v>-49436</v>
      </c>
      <c r="W39" s="130">
        <v>-56891</v>
      </c>
      <c r="X39" s="130">
        <v>-57962</v>
      </c>
      <c r="Y39" s="130">
        <v>-48897</v>
      </c>
    </row>
    <row r="40" spans="1:25">
      <c r="A40" s="68"/>
      <c r="B40" s="3"/>
      <c r="C40" s="3"/>
      <c r="D40" s="3"/>
      <c r="E40" s="3"/>
      <c r="F40" s="3"/>
      <c r="H40" s="68"/>
      <c r="I40" s="3"/>
      <c r="J40" s="3"/>
      <c r="K40" s="3"/>
      <c r="L40" s="3"/>
      <c r="M40" s="3"/>
      <c r="O40" s="68"/>
      <c r="P40" s="140"/>
      <c r="Q40" s="140"/>
      <c r="R40" s="140"/>
      <c r="S40" s="140"/>
      <c r="T40" s="140"/>
      <c r="U40" s="301"/>
      <c r="V40" s="301"/>
      <c r="W40" s="301"/>
      <c r="X40" s="301"/>
      <c r="Y40" s="301"/>
    </row>
    <row r="41" spans="1:25" ht="14.25">
      <c r="A41" s="68" t="s">
        <v>66</v>
      </c>
      <c r="B41" s="102">
        <v>-942</v>
      </c>
      <c r="C41" s="102">
        <v>-817</v>
      </c>
      <c r="D41" s="102">
        <v>-4758</v>
      </c>
      <c r="E41" s="102">
        <v>3380</v>
      </c>
      <c r="F41" s="102">
        <v>7519</v>
      </c>
      <c r="H41" s="68"/>
      <c r="I41" s="3"/>
      <c r="J41" s="3"/>
      <c r="K41" s="3"/>
      <c r="L41" s="3"/>
      <c r="M41" s="3"/>
      <c r="O41" s="68"/>
      <c r="P41" s="138">
        <v>-942</v>
      </c>
      <c r="Q41" s="138">
        <v>-817</v>
      </c>
      <c r="R41" s="138">
        <v>-4758</v>
      </c>
      <c r="S41" s="138">
        <v>3380</v>
      </c>
      <c r="T41" s="138">
        <v>7519</v>
      </c>
      <c r="U41" s="8"/>
      <c r="V41" s="8"/>
      <c r="W41" s="8"/>
      <c r="X41" s="8"/>
      <c r="Y41" s="8"/>
    </row>
    <row r="42" spans="1:25">
      <c r="A42" s="68" t="s">
        <v>67</v>
      </c>
      <c r="B42" s="101">
        <v>30243</v>
      </c>
      <c r="C42" s="101">
        <v>-13297</v>
      </c>
      <c r="D42" s="101">
        <v>-10626</v>
      </c>
      <c r="E42" s="101">
        <v>-2290</v>
      </c>
      <c r="F42" s="101">
        <v>6077</v>
      </c>
      <c r="H42" s="68" t="s">
        <v>67</v>
      </c>
      <c r="I42" s="101">
        <v>83500</v>
      </c>
      <c r="J42" s="101">
        <v>-6674</v>
      </c>
      <c r="K42" s="101">
        <v>-1217</v>
      </c>
      <c r="L42" s="101">
        <v>15357</v>
      </c>
      <c r="M42" s="101">
        <v>24231</v>
      </c>
      <c r="O42" s="68" t="s">
        <v>67</v>
      </c>
      <c r="P42" s="156">
        <v>30243</v>
      </c>
      <c r="Q42" s="156">
        <v>-13297</v>
      </c>
      <c r="R42" s="156">
        <v>-10626</v>
      </c>
      <c r="S42" s="156">
        <v>-2290</v>
      </c>
      <c r="T42" s="156">
        <v>6077</v>
      </c>
      <c r="U42" s="157">
        <v>83500</v>
      </c>
      <c r="V42" s="157">
        <v>-6674</v>
      </c>
      <c r="W42" s="157">
        <v>-1217</v>
      </c>
      <c r="X42" s="157">
        <v>15357</v>
      </c>
      <c r="Y42" s="157">
        <v>24231</v>
      </c>
    </row>
    <row r="43" spans="1:25" ht="14.25">
      <c r="A43" s="68" t="s">
        <v>68</v>
      </c>
      <c r="B43" s="102">
        <v>16010</v>
      </c>
      <c r="C43" s="102">
        <v>46252</v>
      </c>
      <c r="D43" s="102">
        <v>32955</v>
      </c>
      <c r="E43" s="102">
        <v>22329</v>
      </c>
      <c r="F43" s="102">
        <v>20039</v>
      </c>
      <c r="H43" s="68" t="s">
        <v>68</v>
      </c>
      <c r="I43" s="102">
        <v>2454</v>
      </c>
      <c r="J43" s="102">
        <v>63512</v>
      </c>
      <c r="K43" s="102">
        <v>56838</v>
      </c>
      <c r="L43" s="102">
        <v>55621</v>
      </c>
      <c r="M43" s="102">
        <v>70976</v>
      </c>
      <c r="O43" s="68" t="s">
        <v>68</v>
      </c>
      <c r="P43" s="138">
        <v>16010</v>
      </c>
      <c r="Q43" s="138">
        <v>46252</v>
      </c>
      <c r="R43" s="138">
        <v>32955</v>
      </c>
      <c r="S43" s="138">
        <v>22329</v>
      </c>
      <c r="T43" s="138">
        <v>20039</v>
      </c>
      <c r="U43" s="131">
        <v>2454</v>
      </c>
      <c r="V43" s="131">
        <v>63512</v>
      </c>
      <c r="W43" s="131">
        <v>56838</v>
      </c>
      <c r="X43" s="131">
        <v>55621</v>
      </c>
      <c r="Y43" s="131">
        <v>70976</v>
      </c>
    </row>
    <row r="44" spans="1:25">
      <c r="A44" s="69" t="s">
        <v>69</v>
      </c>
      <c r="B44" s="7">
        <v>46253</v>
      </c>
      <c r="C44" s="7">
        <v>32955</v>
      </c>
      <c r="D44" s="7">
        <v>22329</v>
      </c>
      <c r="E44" s="7">
        <v>20039</v>
      </c>
      <c r="F44" s="7">
        <v>26117</v>
      </c>
      <c r="H44" s="69" t="s">
        <v>69</v>
      </c>
      <c r="I44" s="7">
        <v>85955</v>
      </c>
      <c r="J44" s="7">
        <v>56838</v>
      </c>
      <c r="K44" s="7">
        <v>55621</v>
      </c>
      <c r="L44" s="7">
        <v>70978</v>
      </c>
      <c r="M44" s="7">
        <v>95207</v>
      </c>
      <c r="O44" s="69" t="s">
        <v>69</v>
      </c>
      <c r="P44" s="137">
        <v>46253</v>
      </c>
      <c r="Q44" s="137">
        <v>32955</v>
      </c>
      <c r="R44" s="137">
        <v>22329</v>
      </c>
      <c r="S44" s="137">
        <v>20039</v>
      </c>
      <c r="T44" s="137">
        <v>26117</v>
      </c>
      <c r="U44" s="130">
        <v>85955</v>
      </c>
      <c r="V44" s="130">
        <v>56838</v>
      </c>
      <c r="W44" s="130">
        <v>55621</v>
      </c>
      <c r="X44" s="130">
        <v>70978</v>
      </c>
      <c r="Y44" s="130">
        <v>95207</v>
      </c>
    </row>
    <row r="45" spans="1:25" ht="13.5" thickBot="1">
      <c r="A45" s="60"/>
      <c r="B45" s="9"/>
      <c r="C45" s="9"/>
      <c r="D45" s="9"/>
      <c r="E45" s="9"/>
      <c r="F45" s="9"/>
      <c r="H45" s="60"/>
      <c r="I45" s="9"/>
      <c r="J45" s="9"/>
      <c r="K45" s="9"/>
      <c r="L45" s="9"/>
      <c r="M45" s="9"/>
      <c r="O45" s="60"/>
      <c r="P45" s="162"/>
      <c r="Q45" s="162"/>
      <c r="R45" s="162"/>
      <c r="S45" s="162"/>
      <c r="T45" s="162"/>
      <c r="U45" s="163"/>
      <c r="V45" s="163"/>
      <c r="W45" s="163"/>
      <c r="X45" s="163"/>
      <c r="Y45" s="163"/>
    </row>
    <row r="46" spans="1:25">
      <c r="A46" s="26"/>
      <c r="H46" s="10"/>
      <c r="O46" s="10"/>
    </row>
    <row r="47" spans="1:25">
      <c r="A47" s="96" t="s">
        <v>184</v>
      </c>
      <c r="B47" s="96"/>
      <c r="C47" s="97"/>
      <c r="D47" s="98"/>
      <c r="E47" s="98"/>
      <c r="F47" s="98"/>
      <c r="H47" s="95" t="s">
        <v>183</v>
      </c>
      <c r="I47" s="77"/>
      <c r="J47" s="10"/>
      <c r="O47" s="95" t="s">
        <v>183</v>
      </c>
      <c r="P47" s="149"/>
      <c r="Q47" s="149"/>
      <c r="R47" s="149"/>
      <c r="S47" s="149"/>
      <c r="T47" s="149"/>
      <c r="U47" s="142"/>
    </row>
    <row r="48" spans="1:25">
      <c r="H48" s="93"/>
      <c r="O48" s="93"/>
    </row>
    <row r="49" spans="8:15" ht="15.75">
      <c r="H49" s="103" t="s">
        <v>199</v>
      </c>
      <c r="O49" s="103" t="s">
        <v>199</v>
      </c>
    </row>
    <row r="50" spans="8:15">
      <c r="H50" s="10"/>
      <c r="O50" s="10"/>
    </row>
    <row r="51" spans="8:15">
      <c r="H51" s="10"/>
      <c r="O51" s="10"/>
    </row>
    <row r="52" spans="8:15">
      <c r="H52" s="10"/>
      <c r="O52" s="10"/>
    </row>
    <row r="53" spans="8:15">
      <c r="H53" s="10"/>
      <c r="O53" s="10"/>
    </row>
    <row r="54" spans="8:15">
      <c r="H54" s="10"/>
      <c r="O54" s="10"/>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N38"/>
  <sheetViews>
    <sheetView showGridLines="0" zoomScale="90" zoomScaleNormal="90" workbookViewId="0"/>
  </sheetViews>
  <sheetFormatPr defaultRowHeight="15"/>
  <cols>
    <col min="1" max="1" width="9.140625" style="328"/>
    <col min="2" max="2" width="9.140625" style="329"/>
    <col min="3" max="4" width="9.140625" style="328"/>
    <col min="5" max="5" width="9.140625" style="328" customWidth="1"/>
    <col min="6" max="6" width="12.28515625" style="328" bestFit="1" customWidth="1"/>
    <col min="7" max="7" width="14.85546875" style="328" bestFit="1" customWidth="1"/>
    <col min="8" max="8" width="9.140625" style="328" customWidth="1"/>
    <col min="9" max="11" width="9.140625" style="328"/>
    <col min="12" max="12" width="9.140625" style="328" customWidth="1"/>
    <col min="13" max="13" width="14" style="328" bestFit="1" customWidth="1"/>
    <col min="14" max="14" width="16.5703125" style="328" bestFit="1" customWidth="1"/>
    <col min="15" max="15" width="9.140625" style="328" customWidth="1"/>
    <col min="16" max="16384" width="9.140625" style="328"/>
  </cols>
  <sheetData>
    <row r="2" spans="2:2" ht="18">
      <c r="B2" s="330" t="s">
        <v>280</v>
      </c>
    </row>
    <row r="3" spans="2:2">
      <c r="B3" s="331" t="s">
        <v>281</v>
      </c>
    </row>
    <row r="25" spans="3:14">
      <c r="C25" s="680" t="s">
        <v>283</v>
      </c>
      <c r="D25" s="680"/>
      <c r="E25" s="680"/>
      <c r="F25" s="680"/>
      <c r="G25" s="680"/>
      <c r="J25" s="680" t="s">
        <v>283</v>
      </c>
      <c r="K25" s="673"/>
      <c r="L25" s="673"/>
      <c r="M25" s="673"/>
      <c r="N25" s="673"/>
    </row>
    <row r="26" spans="3:14">
      <c r="C26" s="342" t="s">
        <v>264</v>
      </c>
      <c r="D26" s="343"/>
      <c r="E26" s="343"/>
      <c r="F26" s="343" t="s">
        <v>33</v>
      </c>
      <c r="G26" s="343" t="s">
        <v>262</v>
      </c>
      <c r="J26" s="332" t="s">
        <v>264</v>
      </c>
      <c r="K26" s="333"/>
      <c r="L26" s="333"/>
      <c r="M26" s="343" t="s">
        <v>44</v>
      </c>
      <c r="N26" s="343" t="s">
        <v>263</v>
      </c>
    </row>
    <row r="27" spans="3:14">
      <c r="C27" s="683" t="s">
        <v>275</v>
      </c>
      <c r="D27" s="683"/>
      <c r="E27" s="683"/>
      <c r="F27" s="336">
        <f>F34</f>
        <v>1485831</v>
      </c>
      <c r="G27" s="337">
        <f>F27/F$29</f>
        <v>0.73334860082789965</v>
      </c>
      <c r="J27" s="683" t="s">
        <v>275</v>
      </c>
      <c r="K27" s="685"/>
      <c r="L27" s="685"/>
      <c r="M27" s="336">
        <f>M34</f>
        <v>87411</v>
      </c>
      <c r="N27" s="337">
        <f>M27/M$29</f>
        <v>0.81079501711359903</v>
      </c>
    </row>
    <row r="28" spans="3:14">
      <c r="C28" s="684" t="s">
        <v>73</v>
      </c>
      <c r="D28" s="684"/>
      <c r="E28" s="684"/>
      <c r="F28" s="334">
        <f>F35</f>
        <v>540260</v>
      </c>
      <c r="G28" s="338">
        <f>F28/F$29</f>
        <v>0.26665139917210035</v>
      </c>
      <c r="J28" s="684" t="s">
        <v>73</v>
      </c>
      <c r="K28" s="686"/>
      <c r="L28" s="686"/>
      <c r="M28" s="334">
        <f>M35</f>
        <v>20398</v>
      </c>
      <c r="N28" s="338">
        <f>M28/M$29</f>
        <v>0.18920498288640095</v>
      </c>
    </row>
    <row r="29" spans="3:14">
      <c r="C29" s="681" t="s">
        <v>236</v>
      </c>
      <c r="D29" s="681"/>
      <c r="E29" s="681"/>
      <c r="F29" s="344">
        <f>SUM(F27:F28)</f>
        <v>2026091</v>
      </c>
      <c r="G29" s="345">
        <f>SUM(G27:G28)</f>
        <v>1</v>
      </c>
      <c r="J29" s="681" t="s">
        <v>236</v>
      </c>
      <c r="K29" s="682"/>
      <c r="L29" s="682"/>
      <c r="M29" s="344">
        <f>SUM(M27:M28)</f>
        <v>107809</v>
      </c>
      <c r="N29" s="345">
        <f>SUM(N27:N28)</f>
        <v>1</v>
      </c>
    </row>
    <row r="32" spans="3:14">
      <c r="C32" s="680" t="s">
        <v>284</v>
      </c>
      <c r="D32" s="680"/>
      <c r="E32" s="680"/>
      <c r="F32" s="680"/>
      <c r="G32" s="680"/>
      <c r="J32" s="680" t="s">
        <v>284</v>
      </c>
      <c r="K32" s="673"/>
      <c r="L32" s="673"/>
      <c r="M32" s="673"/>
      <c r="N32" s="673"/>
    </row>
    <row r="33" spans="3:14">
      <c r="C33" s="342" t="s">
        <v>264</v>
      </c>
      <c r="D33" s="343"/>
      <c r="E33" s="343"/>
      <c r="F33" s="343" t="s">
        <v>33</v>
      </c>
      <c r="G33" s="343" t="s">
        <v>262</v>
      </c>
      <c r="J33" s="342" t="s">
        <v>264</v>
      </c>
      <c r="K33" s="343"/>
      <c r="L33" s="343"/>
      <c r="M33" s="343" t="s">
        <v>44</v>
      </c>
      <c r="N33" s="343" t="s">
        <v>263</v>
      </c>
    </row>
    <row r="34" spans="3:14">
      <c r="C34" s="683" t="s">
        <v>275</v>
      </c>
      <c r="D34" s="683"/>
      <c r="E34" s="683"/>
      <c r="F34" s="336">
        <f t="array" ref="F34:F37">TRANSPOSE('Exhibit 4'!$B$6:$E$6)</f>
        <v>1485831</v>
      </c>
      <c r="G34" s="337">
        <f>F34/F$38</f>
        <v>0.66860235414396119</v>
      </c>
      <c r="J34" s="683" t="s">
        <v>275</v>
      </c>
      <c r="K34" s="685"/>
      <c r="L34" s="685"/>
      <c r="M34" s="336">
        <f t="array" ref="M34:M37">TRANSPOSE('Exhibit 4'!$B$20:$F$20)</f>
        <v>87411</v>
      </c>
      <c r="N34" s="337">
        <f>M34/M$38</f>
        <v>0.77402130504467326</v>
      </c>
    </row>
    <row r="35" spans="3:14">
      <c r="C35" s="684" t="s">
        <v>73</v>
      </c>
      <c r="D35" s="684"/>
      <c r="E35" s="684"/>
      <c r="F35" s="334">
        <v>540260</v>
      </c>
      <c r="G35" s="338">
        <f>F35/F$38</f>
        <v>0.24310914757453334</v>
      </c>
      <c r="J35" s="684" t="s">
        <v>73</v>
      </c>
      <c r="K35" s="686"/>
      <c r="L35" s="686"/>
      <c r="M35" s="334">
        <v>20398</v>
      </c>
      <c r="N35" s="338">
        <f>M35/M$38</f>
        <v>0.18062356660261575</v>
      </c>
    </row>
    <row r="36" spans="3:14">
      <c r="C36" s="687" t="s">
        <v>74</v>
      </c>
      <c r="D36" s="687"/>
      <c r="E36" s="687"/>
      <c r="F36" s="335">
        <v>145414</v>
      </c>
      <c r="G36" s="339">
        <f>F36/F$38</f>
        <v>6.5434186475776826E-2</v>
      </c>
      <c r="J36" s="687" t="s">
        <v>74</v>
      </c>
      <c r="K36" s="688"/>
      <c r="L36" s="688"/>
      <c r="M36" s="335">
        <v>4001</v>
      </c>
      <c r="N36" s="339">
        <f>M36/M$38</f>
        <v>3.5428713108004002E-2</v>
      </c>
    </row>
    <row r="37" spans="3:14">
      <c r="C37" s="689" t="s">
        <v>282</v>
      </c>
      <c r="D37" s="689"/>
      <c r="E37" s="689"/>
      <c r="F37" s="340">
        <v>50789</v>
      </c>
      <c r="G37" s="341">
        <f>F37/F$38</f>
        <v>2.2854311805728673E-2</v>
      </c>
      <c r="J37" s="689" t="s">
        <v>282</v>
      </c>
      <c r="K37" s="690"/>
      <c r="L37" s="690"/>
      <c r="M37" s="340">
        <v>1121</v>
      </c>
      <c r="N37" s="341">
        <f>M37/M$38</f>
        <v>9.9264152447069449E-3</v>
      </c>
    </row>
    <row r="38" spans="3:14">
      <c r="C38" s="681" t="s">
        <v>236</v>
      </c>
      <c r="D38" s="682"/>
      <c r="E38" s="682"/>
      <c r="F38" s="344">
        <f>SUM(F34:F37)</f>
        <v>2222294</v>
      </c>
      <c r="G38" s="345">
        <f>SUM(G34:G37)</f>
        <v>1</v>
      </c>
      <c r="J38" s="681" t="s">
        <v>236</v>
      </c>
      <c r="K38" s="682"/>
      <c r="L38" s="682"/>
      <c r="M38" s="344">
        <f>SUM(M34:M37)</f>
        <v>112931</v>
      </c>
      <c r="N38" s="345">
        <f>SUM(N34:N37)</f>
        <v>1</v>
      </c>
    </row>
  </sheetData>
  <mergeCells count="20">
    <mergeCell ref="C34:E34"/>
    <mergeCell ref="C35:E35"/>
    <mergeCell ref="C36:E36"/>
    <mergeCell ref="C37:E37"/>
    <mergeCell ref="C38:E38"/>
    <mergeCell ref="J34:L34"/>
    <mergeCell ref="J35:L35"/>
    <mergeCell ref="J36:L36"/>
    <mergeCell ref="J37:L37"/>
    <mergeCell ref="J38:L38"/>
    <mergeCell ref="C25:G25"/>
    <mergeCell ref="C32:G32"/>
    <mergeCell ref="J29:L29"/>
    <mergeCell ref="J32:N32"/>
    <mergeCell ref="J25:N25"/>
    <mergeCell ref="C27:E27"/>
    <mergeCell ref="C28:E28"/>
    <mergeCell ref="C29:E29"/>
    <mergeCell ref="J27:L27"/>
    <mergeCell ref="J28:L28"/>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T105"/>
  <sheetViews>
    <sheetView showGridLines="0" zoomScale="90" zoomScaleNormal="90" workbookViewId="0"/>
  </sheetViews>
  <sheetFormatPr defaultRowHeight="15"/>
  <cols>
    <col min="1" max="1" width="9.140625" style="347"/>
    <col min="2" max="3" width="9.140625" style="347" customWidth="1"/>
    <col min="4" max="4" width="10.5703125" style="347" bestFit="1" customWidth="1"/>
    <col min="5" max="6" width="11.140625" style="347" customWidth="1"/>
    <col min="7" max="7" width="11.42578125" style="347" bestFit="1" customWidth="1"/>
    <col min="8" max="8" width="10.85546875" style="347" customWidth="1"/>
    <col min="9" max="9" width="12.28515625" style="347" customWidth="1"/>
    <col min="10" max="10" width="11.28515625" style="347" bestFit="1" customWidth="1"/>
    <col min="11" max="11" width="11.140625" style="347" customWidth="1"/>
    <col min="12" max="12" width="11.42578125" style="349" bestFit="1" customWidth="1"/>
    <col min="13" max="13" width="12.42578125" style="347" bestFit="1" customWidth="1"/>
    <col min="14" max="14" width="13.85546875" style="347" bestFit="1" customWidth="1"/>
    <col min="15" max="15" width="11.85546875" style="347" bestFit="1" customWidth="1"/>
    <col min="16" max="16" width="10.5703125" style="347" bestFit="1" customWidth="1"/>
    <col min="17" max="17" width="10.42578125" style="347" customWidth="1"/>
    <col min="18" max="18" width="11.42578125" style="347" bestFit="1" customWidth="1"/>
    <col min="19" max="16384" width="9.140625" style="347"/>
  </cols>
  <sheetData>
    <row r="2" spans="2:15" ht="18">
      <c r="B2" s="348" t="s">
        <v>299</v>
      </c>
    </row>
    <row r="3" spans="2:15">
      <c r="B3" s="349" t="s">
        <v>311</v>
      </c>
    </row>
    <row r="4" spans="2:15">
      <c r="B4" s="349" t="s">
        <v>316</v>
      </c>
      <c r="O4" s="406"/>
    </row>
    <row r="7" spans="2:15" ht="18">
      <c r="B7" s="348" t="s">
        <v>312</v>
      </c>
    </row>
    <row r="8" spans="2:15" ht="15.75">
      <c r="B8" s="748" t="s">
        <v>264</v>
      </c>
      <c r="C8" s="749"/>
      <c r="D8" s="750"/>
      <c r="E8" s="751" t="s">
        <v>275</v>
      </c>
      <c r="F8" s="752"/>
      <c r="G8" s="753"/>
      <c r="H8" s="759" t="s">
        <v>265</v>
      </c>
      <c r="I8" s="760"/>
      <c r="J8" s="761"/>
      <c r="L8" s="357" t="s">
        <v>295</v>
      </c>
    </row>
    <row r="9" spans="2:15" ht="15.75">
      <c r="B9" s="724" t="s">
        <v>288</v>
      </c>
      <c r="C9" s="735"/>
      <c r="D9" s="736"/>
      <c r="E9" s="767">
        <f>WeightKitchen</f>
        <v>0.73334860082789965</v>
      </c>
      <c r="F9" s="768"/>
      <c r="G9" s="769"/>
      <c r="H9" s="770">
        <f>WeightPower</f>
        <v>0.26665139917210035</v>
      </c>
      <c r="I9" s="771"/>
      <c r="J9" s="772"/>
      <c r="L9" s="349" t="s">
        <v>310</v>
      </c>
    </row>
    <row r="10" spans="2:15" ht="25.5">
      <c r="B10" s="740" t="s">
        <v>287</v>
      </c>
      <c r="C10" s="735"/>
      <c r="D10" s="736"/>
      <c r="E10" s="390" t="s">
        <v>86</v>
      </c>
      <c r="F10" s="390" t="s">
        <v>172</v>
      </c>
      <c r="G10" s="391" t="s">
        <v>99</v>
      </c>
      <c r="H10" s="392" t="s">
        <v>100</v>
      </c>
      <c r="I10" s="393" t="s">
        <v>101</v>
      </c>
      <c r="J10" s="394" t="s">
        <v>289</v>
      </c>
      <c r="L10" s="347"/>
    </row>
    <row r="11" spans="2:15">
      <c r="B11" s="754" t="s">
        <v>297</v>
      </c>
      <c r="C11" s="735"/>
      <c r="D11" s="783"/>
      <c r="E11" s="358">
        <f>'Exhibit 7b'!B9</f>
        <v>3502</v>
      </c>
      <c r="F11" s="358">
        <f>'Exhibit 7b'!C9</f>
        <v>236.3</v>
      </c>
      <c r="G11" s="361">
        <f>'Exhibit 7b'!D9</f>
        <v>9838.7999999999993</v>
      </c>
      <c r="H11" s="368">
        <f>'Exhibit 7b'!E9</f>
        <v>1109.3</v>
      </c>
      <c r="I11" s="359">
        <f>'Exhibit 7b'!F9</f>
        <v>2285.6999999999998</v>
      </c>
      <c r="J11" s="360">
        <f>'Exhibit 7b'!G9</f>
        <v>568.1</v>
      </c>
    </row>
    <row r="12" spans="2:15">
      <c r="B12" s="754" t="s">
        <v>298</v>
      </c>
      <c r="C12" s="735"/>
      <c r="D12" s="783"/>
      <c r="E12" s="358">
        <f>'Exhibit 7b'!B16</f>
        <v>2404</v>
      </c>
      <c r="F12" s="358">
        <f>'Exhibit 7b'!C16</f>
        <v>13.4</v>
      </c>
      <c r="G12" s="361">
        <f>'Exhibit 7b'!D16</f>
        <v>1187.9000000000001</v>
      </c>
      <c r="H12" s="368">
        <f>'Exhibit 7b'!E16</f>
        <v>259.60000000000002</v>
      </c>
      <c r="I12" s="359">
        <f>'Exhibit 7b'!F16</f>
        <v>1250</v>
      </c>
      <c r="J12" s="360">
        <f>'Exhibit 7b'!G16</f>
        <v>107.4</v>
      </c>
      <c r="L12" s="347"/>
    </row>
    <row r="13" spans="2:15" ht="16.5" thickBot="1">
      <c r="B13" s="780" t="s">
        <v>302</v>
      </c>
      <c r="C13" s="781"/>
      <c r="D13" s="782"/>
      <c r="E13" s="384">
        <f t="shared" ref="E13:J13" si="0">E11+E12</f>
        <v>5906</v>
      </c>
      <c r="F13" s="385">
        <f t="shared" si="0"/>
        <v>249.70000000000002</v>
      </c>
      <c r="G13" s="386">
        <f t="shared" si="0"/>
        <v>11026.699999999999</v>
      </c>
      <c r="H13" s="387">
        <f t="shared" si="0"/>
        <v>1368.9</v>
      </c>
      <c r="I13" s="388">
        <f t="shared" si="0"/>
        <v>3535.7</v>
      </c>
      <c r="J13" s="389">
        <f t="shared" si="0"/>
        <v>675.5</v>
      </c>
      <c r="L13" s="347"/>
    </row>
    <row r="14" spans="2:15" ht="15.75" thickTop="1">
      <c r="L14" s="347"/>
    </row>
    <row r="15" spans="2:15" ht="18">
      <c r="B15" s="348" t="s">
        <v>548</v>
      </c>
      <c r="L15" s="347"/>
    </row>
    <row r="16" spans="2:15" ht="16.5" thickTop="1">
      <c r="B16" s="628" t="s">
        <v>267</v>
      </c>
      <c r="C16" s="382"/>
      <c r="D16" s="383"/>
      <c r="E16" s="396">
        <f t="shared" ref="E16:J16" si="1">E12/E11</f>
        <v>0.68646487721302119</v>
      </c>
      <c r="F16" s="396">
        <f t="shared" si="1"/>
        <v>5.6707575116377487E-2</v>
      </c>
      <c r="G16" s="397">
        <f t="shared" si="1"/>
        <v>0.12073626865064847</v>
      </c>
      <c r="H16" s="398">
        <f t="shared" si="1"/>
        <v>0.23402145497160373</v>
      </c>
      <c r="I16" s="399">
        <f t="shared" si="1"/>
        <v>0.5468784179901125</v>
      </c>
      <c r="J16" s="400">
        <f t="shared" si="1"/>
        <v>0.18905122337616617</v>
      </c>
      <c r="L16" s="347"/>
    </row>
    <row r="17" spans="2:12" ht="15.75">
      <c r="B17" s="373" t="s">
        <v>326</v>
      </c>
      <c r="C17" s="369"/>
      <c r="D17" s="370"/>
      <c r="E17" s="775">
        <f>AVERAGE(E16:G16)</f>
        <v>0.28796957366001569</v>
      </c>
      <c r="F17" s="776"/>
      <c r="G17" s="777"/>
      <c r="H17" s="778">
        <f>AVERAGE(H16:J16)</f>
        <v>0.32331703211262747</v>
      </c>
      <c r="I17" s="776"/>
      <c r="J17" s="779"/>
      <c r="L17" s="347"/>
    </row>
    <row r="18" spans="2:12" ht="15.75">
      <c r="B18" s="551" t="s">
        <v>550</v>
      </c>
      <c r="C18" s="552"/>
      <c r="D18" s="552"/>
      <c r="E18" s="691">
        <f>E17*WeightKitchen+H17*WeightPower</f>
        <v>0.29739502291358233</v>
      </c>
      <c r="F18" s="692"/>
      <c r="G18" s="692"/>
      <c r="H18" s="692"/>
      <c r="I18" s="692"/>
      <c r="J18" s="693"/>
      <c r="L18" s="347"/>
    </row>
    <row r="19" spans="2:12" ht="15.75">
      <c r="B19" s="719" t="s">
        <v>206</v>
      </c>
      <c r="C19" s="720"/>
      <c r="D19" s="720"/>
      <c r="E19" s="706">
        <f>BalanceSheet!V56</f>
        <v>0.29545474767170055</v>
      </c>
      <c r="F19" s="707"/>
      <c r="G19" s="707"/>
      <c r="H19" s="707"/>
      <c r="I19" s="707"/>
      <c r="J19" s="708"/>
      <c r="L19" s="347"/>
    </row>
    <row r="20" spans="2:12">
      <c r="L20" s="347"/>
    </row>
    <row r="21" spans="2:12" ht="15.75">
      <c r="B21" s="628" t="s">
        <v>88</v>
      </c>
      <c r="C21" s="382"/>
      <c r="D21" s="383"/>
      <c r="E21" s="363">
        <f>'Exhibit 7b'!B17</f>
        <v>6139.5</v>
      </c>
      <c r="F21" s="363">
        <f>'Exhibit 7b'!C17</f>
        <v>327</v>
      </c>
      <c r="G21" s="364">
        <f>'Exhibit 7b'!D17</f>
        <v>3945</v>
      </c>
      <c r="H21" s="366">
        <f>'Exhibit 7b'!E17</f>
        <v>1327.2</v>
      </c>
      <c r="I21" s="365">
        <f>'Exhibit 7b'!F17</f>
        <v>5821</v>
      </c>
      <c r="J21" s="627">
        <f>'Exhibit 7b'!G17</f>
        <v>2233</v>
      </c>
      <c r="L21" s="347"/>
    </row>
    <row r="22" spans="2:12" ht="15.75">
      <c r="B22" s="551" t="s">
        <v>549</v>
      </c>
      <c r="C22" s="552"/>
      <c r="D22" s="554"/>
      <c r="E22" s="709">
        <f>AVERAGE(E21:G21)</f>
        <v>3470.5</v>
      </c>
      <c r="F22" s="710"/>
      <c r="G22" s="711"/>
      <c r="H22" s="712">
        <f>AVERAGE(H21:J21)</f>
        <v>3127.0666666666671</v>
      </c>
      <c r="I22" s="713"/>
      <c r="J22" s="714"/>
      <c r="L22" s="347"/>
    </row>
    <row r="23" spans="2:12" ht="15.75">
      <c r="B23" s="551" t="s">
        <v>550</v>
      </c>
      <c r="C23" s="552"/>
      <c r="D23" s="552"/>
      <c r="E23" s="694">
        <f>E22*WeightKitchen+H22*WeightPower</f>
        <v>3378.9230211443282</v>
      </c>
      <c r="F23" s="695"/>
      <c r="G23" s="695"/>
      <c r="H23" s="695"/>
      <c r="I23" s="695"/>
      <c r="J23" s="696"/>
      <c r="L23" s="347"/>
    </row>
    <row r="24" spans="2:12" ht="15.75">
      <c r="B24" s="719" t="s">
        <v>206</v>
      </c>
      <c r="C24" s="720"/>
      <c r="D24" s="720"/>
      <c r="E24" s="721">
        <f>D57/1000</f>
        <v>2269.6610000000001</v>
      </c>
      <c r="F24" s="722"/>
      <c r="G24" s="722"/>
      <c r="H24" s="722"/>
      <c r="I24" s="722"/>
      <c r="J24" s="723"/>
      <c r="L24" s="347"/>
    </row>
    <row r="25" spans="2:12">
      <c r="E25" s="553"/>
      <c r="F25" s="553"/>
      <c r="G25" s="553"/>
      <c r="H25" s="553"/>
      <c r="I25" s="553"/>
      <c r="J25" s="553"/>
      <c r="L25" s="347"/>
    </row>
    <row r="26" spans="2:12" ht="15.75">
      <c r="B26" s="628" t="str">
        <f>'Exhibit 7b'!A18</f>
        <v>EBITDA</v>
      </c>
      <c r="C26" s="382"/>
      <c r="D26" s="383"/>
      <c r="E26" s="363">
        <f>'Exhibit 7b'!B18</f>
        <v>699.3</v>
      </c>
      <c r="F26" s="363">
        <f>'Exhibit 7b'!C18</f>
        <v>37.6</v>
      </c>
      <c r="G26" s="364">
        <f>'Exhibit 7b'!D18</f>
        <v>838.4</v>
      </c>
      <c r="H26" s="366">
        <f>'Exhibit 7b'!E18</f>
        <v>178.3</v>
      </c>
      <c r="I26" s="365">
        <f>'Exhibit 7b'!F18</f>
        <v>487</v>
      </c>
      <c r="J26" s="627">
        <f>'Exhibit 7b'!G18</f>
        <v>105.5</v>
      </c>
    </row>
    <row r="27" spans="2:12" ht="15.75">
      <c r="B27" s="551" t="s">
        <v>326</v>
      </c>
      <c r="C27" s="552"/>
      <c r="D27" s="554"/>
      <c r="E27" s="709">
        <f>AVERAGE(E26:G26)</f>
        <v>525.1</v>
      </c>
      <c r="F27" s="710"/>
      <c r="G27" s="711"/>
      <c r="H27" s="712">
        <f>AVERAGE(H26:J26)</f>
        <v>256.93333333333334</v>
      </c>
      <c r="I27" s="713"/>
      <c r="J27" s="714"/>
    </row>
    <row r="28" spans="2:12" ht="15.75">
      <c r="B28" s="551" t="s">
        <v>550</v>
      </c>
      <c r="C28" s="552"/>
      <c r="D28" s="552"/>
      <c r="E28" s="694">
        <f>E27*WeightKitchen+H27*WeightPower</f>
        <v>453.59298312201508</v>
      </c>
      <c r="F28" s="695"/>
      <c r="G28" s="695"/>
      <c r="H28" s="695"/>
      <c r="I28" s="695"/>
      <c r="J28" s="696"/>
    </row>
    <row r="29" spans="2:12" ht="15.75">
      <c r="B29" s="719" t="s">
        <v>206</v>
      </c>
      <c r="C29" s="720"/>
      <c r="D29" s="720"/>
      <c r="E29" s="721">
        <f>D58/1000</f>
        <v>194.04300000000001</v>
      </c>
      <c r="F29" s="722"/>
      <c r="G29" s="722"/>
      <c r="H29" s="722"/>
      <c r="I29" s="722"/>
      <c r="J29" s="723"/>
    </row>
    <row r="30" spans="2:12">
      <c r="E30" s="553"/>
      <c r="F30" s="553"/>
      <c r="G30" s="553"/>
      <c r="H30" s="553"/>
      <c r="I30" s="553"/>
      <c r="J30" s="553"/>
    </row>
    <row r="31" spans="2:12" ht="15.75">
      <c r="B31" s="628" t="s">
        <v>547</v>
      </c>
      <c r="C31" s="382"/>
      <c r="D31" s="383"/>
      <c r="E31" s="363">
        <f>'Exhibit 7b'!B19</f>
        <v>462.5</v>
      </c>
      <c r="F31" s="363">
        <f>'Exhibit 7b'!C19</f>
        <v>27.4</v>
      </c>
      <c r="G31" s="364">
        <f>'Exhibit 7b'!D19</f>
        <v>553.4</v>
      </c>
      <c r="H31" s="366">
        <f>'Exhibit 7b'!E19</f>
        <v>127.2</v>
      </c>
      <c r="I31" s="365">
        <f>'Exhibit 7b'!F19</f>
        <v>390.2</v>
      </c>
      <c r="J31" s="627">
        <f>'Exhibit 7b'!G19</f>
        <v>82.8</v>
      </c>
    </row>
    <row r="32" spans="2:12" ht="15.75">
      <c r="B32" s="551" t="s">
        <v>326</v>
      </c>
      <c r="C32" s="552"/>
      <c r="D32" s="554"/>
      <c r="E32" s="709">
        <f>AVERAGE(E31:G31)</f>
        <v>347.76666666666665</v>
      </c>
      <c r="F32" s="710"/>
      <c r="G32" s="711"/>
      <c r="H32" s="712">
        <f>AVERAGE(H31:J31)</f>
        <v>200.06666666666663</v>
      </c>
      <c r="I32" s="713"/>
      <c r="J32" s="714"/>
    </row>
    <row r="33" spans="2:12" ht="15.75">
      <c r="B33" s="551" t="s">
        <v>550</v>
      </c>
      <c r="C33" s="552"/>
      <c r="D33" s="552"/>
      <c r="E33" s="694">
        <f>E32*WeightKitchen+H32*WeightPower</f>
        <v>308.38225500894742</v>
      </c>
      <c r="F33" s="695"/>
      <c r="G33" s="695"/>
      <c r="H33" s="695"/>
      <c r="I33" s="695"/>
      <c r="J33" s="696"/>
    </row>
    <row r="34" spans="2:12" ht="15.75">
      <c r="B34" s="719" t="s">
        <v>206</v>
      </c>
      <c r="C34" s="720"/>
      <c r="D34" s="720"/>
      <c r="E34" s="721">
        <f>D59/1000</f>
        <v>119.12798670153791</v>
      </c>
      <c r="F34" s="722"/>
      <c r="G34" s="722"/>
      <c r="H34" s="722"/>
      <c r="I34" s="722"/>
      <c r="J34" s="723"/>
    </row>
    <row r="35" spans="2:12">
      <c r="E35" s="553"/>
      <c r="F35" s="553"/>
      <c r="G35" s="553"/>
      <c r="H35" s="553"/>
      <c r="I35" s="553"/>
      <c r="J35" s="553"/>
    </row>
    <row r="36" spans="2:12" ht="15.75">
      <c r="B36" s="628" t="str">
        <f>'Exhibit 7b'!A20</f>
        <v>EBIAT</v>
      </c>
      <c r="C36" s="382"/>
      <c r="D36" s="383"/>
      <c r="E36" s="363">
        <f>'Exhibit 7b'!B20</f>
        <v>292.60000000000002</v>
      </c>
      <c r="F36" s="363">
        <f>'Exhibit 7b'!C20</f>
        <v>17.100000000000001</v>
      </c>
      <c r="G36" s="364">
        <f>'Exhibit 7b'!D20</f>
        <v>437.3</v>
      </c>
      <c r="H36" s="366">
        <f>'Exhibit 7b'!E20</f>
        <v>80.400000000000006</v>
      </c>
      <c r="I36" s="365">
        <f>'Exhibit 7b'!F20</f>
        <v>224.2</v>
      </c>
      <c r="J36" s="627">
        <f>'Exhibit 7b'!G20</f>
        <v>41</v>
      </c>
    </row>
    <row r="37" spans="2:12" ht="15.75">
      <c r="B37" s="551" t="s">
        <v>326</v>
      </c>
      <c r="C37" s="552"/>
      <c r="D37" s="554"/>
      <c r="E37" s="709">
        <f>AVERAGE(E36:G36)</f>
        <v>249</v>
      </c>
      <c r="F37" s="710"/>
      <c r="G37" s="711"/>
      <c r="H37" s="712">
        <f>AVERAGE(H36:J36)</f>
        <v>115.2</v>
      </c>
      <c r="I37" s="713"/>
      <c r="J37" s="714"/>
    </row>
    <row r="38" spans="2:12" ht="15.75">
      <c r="B38" s="551" t="s">
        <v>550</v>
      </c>
      <c r="C38" s="552"/>
      <c r="D38" s="552"/>
      <c r="E38" s="694">
        <f>E37*WeightKitchen+H37*WeightPower</f>
        <v>213.32204279077297</v>
      </c>
      <c r="F38" s="695"/>
      <c r="G38" s="695"/>
      <c r="H38" s="695"/>
      <c r="I38" s="695"/>
      <c r="J38" s="696"/>
    </row>
    <row r="39" spans="2:12" ht="15.75">
      <c r="B39" s="719" t="s">
        <v>206</v>
      </c>
      <c r="C39" s="720"/>
      <c r="D39" s="720"/>
      <c r="E39" s="721">
        <f>D60/100</f>
        <v>983.41986701537917</v>
      </c>
      <c r="F39" s="722"/>
      <c r="G39" s="722"/>
      <c r="H39" s="722"/>
      <c r="I39" s="722"/>
      <c r="J39" s="723"/>
    </row>
    <row r="40" spans="2:12">
      <c r="L40" s="347"/>
    </row>
    <row r="41" spans="2:12">
      <c r="L41" s="347"/>
    </row>
    <row r="42" spans="2:12" ht="18">
      <c r="B42" s="348" t="s">
        <v>306</v>
      </c>
      <c r="L42" s="347"/>
    </row>
    <row r="43" spans="2:12">
      <c r="B43" s="727" t="s">
        <v>264</v>
      </c>
      <c r="C43" s="728"/>
      <c r="D43" s="729"/>
      <c r="E43" s="697" t="s">
        <v>275</v>
      </c>
      <c r="F43" s="698"/>
      <c r="G43" s="699" t="s">
        <v>265</v>
      </c>
      <c r="H43" s="700"/>
      <c r="I43" s="701" t="s">
        <v>206</v>
      </c>
      <c r="J43" s="702"/>
      <c r="L43" s="347"/>
    </row>
    <row r="44" spans="2:12" ht="15.75">
      <c r="B44" s="724" t="s">
        <v>288</v>
      </c>
      <c r="C44" s="735"/>
      <c r="D44" s="736"/>
      <c r="E44" s="703">
        <f>WeightKitchen</f>
        <v>0.73334860082789965</v>
      </c>
      <c r="F44" s="704"/>
      <c r="G44" s="734">
        <f>WeightPower</f>
        <v>0.26665139917210035</v>
      </c>
      <c r="H44" s="704"/>
      <c r="I44" s="705">
        <f>E44+G44</f>
        <v>1</v>
      </c>
      <c r="J44" s="704"/>
      <c r="L44" s="347"/>
    </row>
    <row r="45" spans="2:12">
      <c r="B45" s="724" t="s">
        <v>301</v>
      </c>
      <c r="C45" s="725"/>
      <c r="D45" s="726"/>
      <c r="E45" s="730">
        <f>E76</f>
        <v>1.506894626977876</v>
      </c>
      <c r="F45" s="716"/>
      <c r="G45" s="732">
        <f>H76</f>
        <v>0.64711053096861348</v>
      </c>
      <c r="H45" s="716"/>
      <c r="I45" s="715">
        <f>$E$44*E45+$G$44*G45</f>
        <v>1.2776319947910866</v>
      </c>
      <c r="J45" s="716"/>
      <c r="L45" s="347"/>
    </row>
    <row r="46" spans="2:12">
      <c r="B46" s="550" t="s">
        <v>307</v>
      </c>
      <c r="C46" s="552"/>
      <c r="D46" s="554"/>
      <c r="E46" s="730">
        <f>E85</f>
        <v>9.412873758025448</v>
      </c>
      <c r="F46" s="716"/>
      <c r="G46" s="732">
        <f>H85</f>
        <v>7.1135058959538791</v>
      </c>
      <c r="H46" s="716"/>
      <c r="I46" s="715">
        <f>$E$44*E46+$G$44*G46</f>
        <v>8.7997441003927026</v>
      </c>
      <c r="J46" s="716"/>
      <c r="L46" s="347"/>
    </row>
    <row r="47" spans="2:12" ht="15.75" customHeight="1">
      <c r="B47" s="550" t="s">
        <v>308</v>
      </c>
      <c r="C47" s="552"/>
      <c r="D47" s="554"/>
      <c r="E47" s="730">
        <f t="shared" ref="E47" si="2">E94</f>
        <v>13.936079617719278</v>
      </c>
      <c r="F47" s="716"/>
      <c r="G47" s="732">
        <f>H94</f>
        <v>9.3270852179712467</v>
      </c>
      <c r="H47" s="716"/>
      <c r="I47" s="715">
        <f>$E$44*E47+$G$44*G47</f>
        <v>12.707084812250091</v>
      </c>
      <c r="J47" s="716"/>
      <c r="L47" s="347"/>
    </row>
    <row r="48" spans="2:12">
      <c r="B48" s="624" t="s">
        <v>309</v>
      </c>
      <c r="C48" s="625"/>
      <c r="D48" s="626"/>
      <c r="E48" s="731">
        <f t="shared" ref="E48" si="3">E103</f>
        <v>20.000768077073634</v>
      </c>
      <c r="F48" s="718"/>
      <c r="G48" s="733">
        <f>H103</f>
        <v>16.424007846366827</v>
      </c>
      <c r="H48" s="718"/>
      <c r="I48" s="717">
        <f>$E$44*E48+$G$44*G48</f>
        <v>19.047019957052541</v>
      </c>
      <c r="J48" s="718"/>
      <c r="L48" s="347"/>
    </row>
    <row r="49" spans="2:17">
      <c r="L49" s="347"/>
    </row>
    <row r="50" spans="2:17">
      <c r="L50" s="347"/>
    </row>
    <row r="51" spans="2:17" ht="18">
      <c r="B51" s="348" t="s">
        <v>542</v>
      </c>
    </row>
    <row r="53" spans="2:17">
      <c r="E53" s="610" t="s">
        <v>307</v>
      </c>
      <c r="F53" s="611" t="s">
        <v>304</v>
      </c>
      <c r="J53" s="611" t="s">
        <v>409</v>
      </c>
      <c r="N53" s="762"/>
      <c r="O53" s="763"/>
      <c r="Q53" s="610" t="s">
        <v>304</v>
      </c>
    </row>
    <row r="54" spans="2:17" ht="15.75">
      <c r="E54" s="612">
        <f>E58</f>
        <v>8.7997441003927026</v>
      </c>
      <c r="F54" s="607">
        <f>F58</f>
        <v>1707528.7444725011</v>
      </c>
      <c r="J54" s="608">
        <f>J58</f>
        <v>194399.85878452391</v>
      </c>
      <c r="M54" s="346"/>
      <c r="N54" s="764"/>
      <c r="O54" s="765"/>
      <c r="P54" s="609" t="s">
        <v>543</v>
      </c>
      <c r="Q54" s="613">
        <f>MAX($F$57:$F$60)</f>
        <v>2899791.5109295323</v>
      </c>
    </row>
    <row r="55" spans="2:17" ht="15.75">
      <c r="M55" s="346"/>
      <c r="N55" s="764"/>
      <c r="O55" s="765"/>
      <c r="P55" s="609" t="s">
        <v>545</v>
      </c>
      <c r="Q55" s="615">
        <f>MEDIAN($F$57:$F$60)</f>
        <v>1790325.2638964448</v>
      </c>
    </row>
    <row r="56" spans="2:17" ht="15.75" thickBot="1">
      <c r="B56" s="622" t="s">
        <v>313</v>
      </c>
      <c r="C56" s="623"/>
      <c r="D56" s="595" t="s">
        <v>546</v>
      </c>
      <c r="E56" s="596" t="s">
        <v>305</v>
      </c>
      <c r="F56" s="596" t="s">
        <v>304</v>
      </c>
      <c r="G56" s="597" t="s">
        <v>298</v>
      </c>
      <c r="H56" s="597" t="s">
        <v>297</v>
      </c>
      <c r="I56" s="597" t="s">
        <v>314</v>
      </c>
      <c r="J56" s="597" t="s">
        <v>315</v>
      </c>
      <c r="P56" s="609" t="s">
        <v>544</v>
      </c>
      <c r="Q56" s="617">
        <f>MIN($F$57:$F$60)</f>
        <v>1513769.4305290433</v>
      </c>
    </row>
    <row r="57" spans="2:17">
      <c r="B57" s="603" t="s">
        <v>301</v>
      </c>
      <c r="C57" s="621"/>
      <c r="D57" s="598">
        <f>'Exhibit 3b'!H7</f>
        <v>2269661</v>
      </c>
      <c r="E57" s="599">
        <f>I45</f>
        <v>1.2776319947910866</v>
      </c>
      <c r="F57" s="600">
        <f>D57*E57</f>
        <v>2899791.5109295323</v>
      </c>
      <c r="G57" s="601">
        <f>BalanceSheet!$V$54</f>
        <v>232444</v>
      </c>
      <c r="H57" s="601">
        <f>F57-G57</f>
        <v>2667347.5109295323</v>
      </c>
      <c r="I57" s="601">
        <f>NumberOfShares</f>
        <v>7587.89</v>
      </c>
      <c r="J57" s="602">
        <f>H57/I57*1000</f>
        <v>351526.90812986647</v>
      </c>
      <c r="P57" s="609"/>
      <c r="Q57" s="609"/>
    </row>
    <row r="58" spans="2:17">
      <c r="B58" s="603" t="s">
        <v>307</v>
      </c>
      <c r="C58" s="604"/>
      <c r="D58" s="605">
        <f>'Exhibit 3b'!H13+'Exhibit 3b'!H12</f>
        <v>194043</v>
      </c>
      <c r="E58" s="606">
        <f>I46</f>
        <v>8.7997441003927026</v>
      </c>
      <c r="F58" s="607">
        <f>D58*E58</f>
        <v>1707528.7444725011</v>
      </c>
      <c r="G58" s="601">
        <f>BalanceSheet!$V$54</f>
        <v>232444</v>
      </c>
      <c r="H58" s="601">
        <f>F58-G58</f>
        <v>1475084.7444725011</v>
      </c>
      <c r="I58" s="601">
        <f>NumberOfShares</f>
        <v>7587.89</v>
      </c>
      <c r="J58" s="608">
        <f>H58/I58*1000</f>
        <v>194399.85878452391</v>
      </c>
      <c r="P58" s="609" t="s">
        <v>303</v>
      </c>
      <c r="Q58" s="619">
        <f>AVERAGE($F$57:$F$60)</f>
        <v>1998552.8673128663</v>
      </c>
    </row>
    <row r="59" spans="2:17">
      <c r="B59" s="603" t="s">
        <v>308</v>
      </c>
      <c r="C59" s="604"/>
      <c r="D59" s="605">
        <f>D60+'Exhibit 3b'!H12</f>
        <v>119127.98670153791</v>
      </c>
      <c r="E59" s="599">
        <f>I47</f>
        <v>12.707084812250091</v>
      </c>
      <c r="F59" s="600">
        <f>D59*E59</f>
        <v>1513769.4305290433</v>
      </c>
      <c r="G59" s="601">
        <f>BalanceSheet!$V$54</f>
        <v>232444</v>
      </c>
      <c r="H59" s="601">
        <f>F59-G59</f>
        <v>1281325.4305290433</v>
      </c>
      <c r="I59" s="601">
        <f>NumberOfShares</f>
        <v>7587.89</v>
      </c>
      <c r="J59" s="602">
        <f>H59/I59*1000</f>
        <v>168864.52367246273</v>
      </c>
    </row>
    <row r="60" spans="2:17">
      <c r="B60" s="603" t="s">
        <v>309</v>
      </c>
      <c r="C60" s="604"/>
      <c r="D60" s="605">
        <f>'Exhibit 3b'!H13*(1-'Exhibit 3b'!H27)</f>
        <v>98341.986701537913</v>
      </c>
      <c r="E60" s="599">
        <f>I48</f>
        <v>19.047019957052541</v>
      </c>
      <c r="F60" s="600">
        <f>D60*E60</f>
        <v>1873121.7833203883</v>
      </c>
      <c r="G60" s="601">
        <f>BalanceSheet!$V$54</f>
        <v>232444</v>
      </c>
      <c r="H60" s="601">
        <f>F60-G60</f>
        <v>1640677.7833203883</v>
      </c>
      <c r="I60" s="601">
        <f>NumberOfShares</f>
        <v>7587.89</v>
      </c>
      <c r="J60" s="602">
        <f>H60/I60*1000</f>
        <v>216223.19028351601</v>
      </c>
    </row>
    <row r="62" spans="2:17">
      <c r="Q62" s="610" t="s">
        <v>409</v>
      </c>
    </row>
    <row r="63" spans="2:17">
      <c r="P63" s="609" t="s">
        <v>543</v>
      </c>
      <c r="Q63" s="614">
        <f>MAX($J$57:$J$60)</f>
        <v>351526.90812986647</v>
      </c>
    </row>
    <row r="64" spans="2:17">
      <c r="P64" s="609" t="s">
        <v>545</v>
      </c>
      <c r="Q64" s="616">
        <f>MEDIAN($J$57:$J$60)</f>
        <v>205311.52453401996</v>
      </c>
    </row>
    <row r="65" spans="2:20">
      <c r="P65" s="609" t="s">
        <v>544</v>
      </c>
      <c r="Q65" s="618">
        <f>MIN($J$57:$J$60)</f>
        <v>168864.52367246273</v>
      </c>
    </row>
    <row r="66" spans="2:20">
      <c r="P66" s="609"/>
      <c r="Q66" s="609"/>
    </row>
    <row r="67" spans="2:20">
      <c r="P67" s="609" t="s">
        <v>303</v>
      </c>
      <c r="Q67" s="620">
        <f>AVERAGE($J$57:$J$60)</f>
        <v>232753.62021759228</v>
      </c>
    </row>
    <row r="69" spans="2:20">
      <c r="L69" s="347"/>
    </row>
    <row r="70" spans="2:20" ht="18">
      <c r="B70" s="395" t="s">
        <v>321</v>
      </c>
    </row>
    <row r="71" spans="2:20" ht="15.75">
      <c r="B71" s="748" t="s">
        <v>264</v>
      </c>
      <c r="C71" s="749"/>
      <c r="D71" s="750"/>
      <c r="E71" s="751" t="s">
        <v>275</v>
      </c>
      <c r="F71" s="752"/>
      <c r="G71" s="753"/>
      <c r="H71" s="759" t="s">
        <v>265</v>
      </c>
      <c r="I71" s="760"/>
      <c r="J71" s="761"/>
    </row>
    <row r="72" spans="2:20" ht="15.75">
      <c r="B72" s="724" t="s">
        <v>288</v>
      </c>
      <c r="C72" s="735"/>
      <c r="D72" s="736"/>
      <c r="E72" s="767">
        <f>WeightKitchen</f>
        <v>0.73334860082789965</v>
      </c>
      <c r="F72" s="768"/>
      <c r="G72" s="769"/>
      <c r="H72" s="770">
        <f>WeightPower</f>
        <v>0.26665139917210035</v>
      </c>
      <c r="I72" s="771"/>
      <c r="J72" s="772"/>
    </row>
    <row r="73" spans="2:20" ht="25.5">
      <c r="B73" s="740" t="s">
        <v>287</v>
      </c>
      <c r="C73" s="735"/>
      <c r="D73" s="736"/>
      <c r="E73" s="390" t="s">
        <v>86</v>
      </c>
      <c r="F73" s="390" t="s">
        <v>172</v>
      </c>
      <c r="G73" s="391" t="s">
        <v>99</v>
      </c>
      <c r="H73" s="392" t="s">
        <v>100</v>
      </c>
      <c r="I73" s="393" t="s">
        <v>101</v>
      </c>
      <c r="J73" s="394" t="s">
        <v>289</v>
      </c>
    </row>
    <row r="74" spans="2:20">
      <c r="B74" s="757" t="s">
        <v>88</v>
      </c>
      <c r="C74" s="755"/>
      <c r="D74" s="773"/>
      <c r="E74" s="377">
        <f>'Exhibit 7b'!B17</f>
        <v>6139.5</v>
      </c>
      <c r="F74" s="377">
        <f>'Exhibit 7b'!C17</f>
        <v>327</v>
      </c>
      <c r="G74" s="378">
        <f>'Exhibit 7b'!D17</f>
        <v>3945</v>
      </c>
      <c r="H74" s="379">
        <f>'Exhibit 7b'!E17</f>
        <v>1327.2</v>
      </c>
      <c r="I74" s="380">
        <f>'Exhibit 7b'!F17</f>
        <v>5821</v>
      </c>
      <c r="J74" s="381">
        <f>'Exhibit 7b'!G17</f>
        <v>2233</v>
      </c>
    </row>
    <row r="75" spans="2:20">
      <c r="B75" s="375" t="s">
        <v>301</v>
      </c>
      <c r="C75" s="369"/>
      <c r="D75" s="370"/>
      <c r="E75" s="358">
        <f t="shared" ref="E75:J75" si="4">E$13/E74</f>
        <v>0.96196758693704698</v>
      </c>
      <c r="F75" s="358">
        <f t="shared" si="4"/>
        <v>0.76360856269113153</v>
      </c>
      <c r="G75" s="361">
        <f t="shared" si="4"/>
        <v>2.7951077313054498</v>
      </c>
      <c r="H75" s="368">
        <f t="shared" si="4"/>
        <v>1.0314195298372515</v>
      </c>
      <c r="I75" s="359">
        <f t="shared" si="4"/>
        <v>0.60740422607799349</v>
      </c>
      <c r="J75" s="362">
        <f t="shared" si="4"/>
        <v>0.30250783699059564</v>
      </c>
      <c r="L75" s="347"/>
    </row>
    <row r="76" spans="2:20" ht="15.75">
      <c r="B76" s="375" t="s">
        <v>326</v>
      </c>
      <c r="C76" s="369"/>
      <c r="D76" s="370"/>
      <c r="E76" s="758">
        <f>AVERAGE(E75:G75)</f>
        <v>1.506894626977876</v>
      </c>
      <c r="F76" s="742"/>
      <c r="G76" s="743"/>
      <c r="H76" s="741">
        <f>AVERAGE(H75:J75)</f>
        <v>0.64711053096861348</v>
      </c>
      <c r="I76" s="742"/>
      <c r="J76" s="766"/>
      <c r="L76" s="347"/>
    </row>
    <row r="77" spans="2:20" ht="16.5" thickBot="1">
      <c r="B77" s="746" t="s">
        <v>325</v>
      </c>
      <c r="C77" s="747"/>
      <c r="D77" s="747"/>
      <c r="E77" s="737">
        <f>E$9*E76+H$9*H76</f>
        <v>1.2776319947910866</v>
      </c>
      <c r="F77" s="738"/>
      <c r="G77" s="738"/>
      <c r="H77" s="738"/>
      <c r="I77" s="738"/>
      <c r="J77" s="739"/>
      <c r="L77" s="347"/>
    </row>
    <row r="78" spans="2:20" ht="18.75" thickTop="1">
      <c r="L78" s="395" t="s">
        <v>327</v>
      </c>
    </row>
    <row r="79" spans="2:20" ht="18">
      <c r="B79" s="395" t="s">
        <v>322</v>
      </c>
      <c r="L79" s="395"/>
    </row>
    <row r="80" spans="2:20" ht="15.75">
      <c r="B80" s="748" t="s">
        <v>264</v>
      </c>
      <c r="C80" s="749"/>
      <c r="D80" s="750"/>
      <c r="E80" s="751" t="s">
        <v>275</v>
      </c>
      <c r="F80" s="752"/>
      <c r="G80" s="753"/>
      <c r="H80" s="759" t="s">
        <v>265</v>
      </c>
      <c r="I80" s="760"/>
      <c r="J80" s="761"/>
      <c r="L80" s="748" t="s">
        <v>264</v>
      </c>
      <c r="M80" s="749"/>
      <c r="N80" s="750"/>
      <c r="O80" s="751" t="s">
        <v>275</v>
      </c>
      <c r="P80" s="752"/>
      <c r="Q80" s="753"/>
      <c r="R80" s="759" t="s">
        <v>265</v>
      </c>
      <c r="S80" s="760"/>
      <c r="T80" s="761"/>
    </row>
    <row r="81" spans="2:20" ht="15.75">
      <c r="B81" s="724" t="s">
        <v>288</v>
      </c>
      <c r="C81" s="735"/>
      <c r="D81" s="736"/>
      <c r="E81" s="767">
        <f>WeightKitchen</f>
        <v>0.73334860082789965</v>
      </c>
      <c r="F81" s="768"/>
      <c r="G81" s="769"/>
      <c r="H81" s="770">
        <f>WeightPower</f>
        <v>0.26665139917210035</v>
      </c>
      <c r="I81" s="771"/>
      <c r="J81" s="772"/>
      <c r="L81" s="724" t="s">
        <v>288</v>
      </c>
      <c r="M81" s="735"/>
      <c r="N81" s="736"/>
      <c r="O81" s="767">
        <f>WeightKitchen</f>
        <v>0.73334860082789965</v>
      </c>
      <c r="P81" s="768"/>
      <c r="Q81" s="769"/>
      <c r="R81" s="770">
        <f>WeightPower</f>
        <v>0.26665139917210035</v>
      </c>
      <c r="S81" s="771"/>
      <c r="T81" s="772"/>
    </row>
    <row r="82" spans="2:20" ht="25.5">
      <c r="B82" s="740" t="s">
        <v>287</v>
      </c>
      <c r="C82" s="735"/>
      <c r="D82" s="736"/>
      <c r="E82" s="390" t="s">
        <v>86</v>
      </c>
      <c r="F82" s="390" t="s">
        <v>172</v>
      </c>
      <c r="G82" s="391" t="s">
        <v>99</v>
      </c>
      <c r="H82" s="392" t="s">
        <v>100</v>
      </c>
      <c r="I82" s="393" t="s">
        <v>101</v>
      </c>
      <c r="J82" s="394" t="s">
        <v>289</v>
      </c>
      <c r="L82" s="740" t="s">
        <v>287</v>
      </c>
      <c r="M82" s="735"/>
      <c r="N82" s="736"/>
      <c r="O82" s="390" t="s">
        <v>86</v>
      </c>
      <c r="P82" s="390" t="s">
        <v>172</v>
      </c>
      <c r="Q82" s="391" t="s">
        <v>99</v>
      </c>
      <c r="R82" s="392" t="s">
        <v>100</v>
      </c>
      <c r="S82" s="393" t="s">
        <v>101</v>
      </c>
      <c r="T82" s="394" t="s">
        <v>289</v>
      </c>
    </row>
    <row r="83" spans="2:20">
      <c r="B83" s="724" t="s">
        <v>89</v>
      </c>
      <c r="C83" s="755"/>
      <c r="D83" s="774"/>
      <c r="E83" s="363">
        <f>'Exhibit 7b'!B18</f>
        <v>699.3</v>
      </c>
      <c r="F83" s="363">
        <f>'Exhibit 7b'!C18</f>
        <v>37.6</v>
      </c>
      <c r="G83" s="364">
        <f>'Exhibit 7b'!D18</f>
        <v>838.4</v>
      </c>
      <c r="H83" s="366">
        <f>'Exhibit 7b'!E18</f>
        <v>178.3</v>
      </c>
      <c r="I83" s="365">
        <f>'Exhibit 7b'!F18</f>
        <v>487</v>
      </c>
      <c r="J83" s="367">
        <f>'Exhibit 7b'!G18</f>
        <v>105.5</v>
      </c>
      <c r="L83" s="724" t="s">
        <v>89</v>
      </c>
      <c r="M83" s="755"/>
      <c r="N83" s="774"/>
      <c r="O83" s="363">
        <f t="shared" ref="O83:T85" si="5">E83</f>
        <v>699.3</v>
      </c>
      <c r="P83" s="363">
        <f t="shared" si="5"/>
        <v>37.6</v>
      </c>
      <c r="Q83" s="364">
        <f t="shared" si="5"/>
        <v>838.4</v>
      </c>
      <c r="R83" s="366">
        <f t="shared" si="5"/>
        <v>178.3</v>
      </c>
      <c r="S83" s="365">
        <f t="shared" si="5"/>
        <v>487</v>
      </c>
      <c r="T83" s="367">
        <f t="shared" si="5"/>
        <v>105.5</v>
      </c>
    </row>
    <row r="84" spans="2:20">
      <c r="B84" s="371" t="s">
        <v>307</v>
      </c>
      <c r="C84" s="369"/>
      <c r="D84" s="372"/>
      <c r="E84" s="358">
        <f t="shared" ref="E84:J84" si="6">E$13/E83</f>
        <v>8.4455884455884469</v>
      </c>
      <c r="F84" s="358">
        <f t="shared" si="6"/>
        <v>6.6409574468085104</v>
      </c>
      <c r="G84" s="361">
        <f t="shared" si="6"/>
        <v>13.152075381679388</v>
      </c>
      <c r="H84" s="368">
        <f t="shared" si="6"/>
        <v>7.6775098149186762</v>
      </c>
      <c r="I84" s="359">
        <f t="shared" si="6"/>
        <v>7.2601642710472278</v>
      </c>
      <c r="J84" s="360">
        <f t="shared" si="6"/>
        <v>6.4028436018957349</v>
      </c>
      <c r="L84" s="401" t="s">
        <v>307</v>
      </c>
      <c r="M84" s="402"/>
      <c r="N84" s="403"/>
      <c r="O84" s="358">
        <f t="shared" si="5"/>
        <v>8.4455884455884469</v>
      </c>
      <c r="P84" s="358">
        <f t="shared" si="5"/>
        <v>6.6409574468085104</v>
      </c>
      <c r="Q84" s="361">
        <f t="shared" si="5"/>
        <v>13.152075381679388</v>
      </c>
      <c r="R84" s="368">
        <f t="shared" si="5"/>
        <v>7.6775098149186762</v>
      </c>
      <c r="S84" s="359">
        <f t="shared" si="5"/>
        <v>7.2601642710472278</v>
      </c>
      <c r="T84" s="360">
        <f t="shared" si="5"/>
        <v>6.4028436018957349</v>
      </c>
    </row>
    <row r="85" spans="2:20" ht="15.75">
      <c r="B85" s="404" t="s">
        <v>326</v>
      </c>
      <c r="C85" s="402"/>
      <c r="D85" s="405"/>
      <c r="E85" s="758">
        <f>AVERAGE(E84:G84)</f>
        <v>9.412873758025448</v>
      </c>
      <c r="F85" s="742"/>
      <c r="G85" s="743"/>
      <c r="H85" s="741">
        <f>AVERAGE(H84:J84)</f>
        <v>7.1135058959538791</v>
      </c>
      <c r="I85" s="742"/>
      <c r="J85" s="743"/>
      <c r="L85" s="404" t="s">
        <v>326</v>
      </c>
      <c r="M85" s="402"/>
      <c r="N85" s="405"/>
      <c r="O85" s="793">
        <f t="shared" si="5"/>
        <v>9.412873758025448</v>
      </c>
      <c r="P85" s="704"/>
      <c r="Q85" s="794"/>
      <c r="R85" s="795">
        <f t="shared" si="5"/>
        <v>7.1135058959538791</v>
      </c>
      <c r="S85" s="704"/>
      <c r="T85" s="794"/>
    </row>
    <row r="86" spans="2:20" ht="16.5" thickBot="1">
      <c r="B86" s="746" t="s">
        <v>325</v>
      </c>
      <c r="C86" s="747"/>
      <c r="D86" s="747"/>
      <c r="E86" s="737">
        <f>E$9*E85+H$9*H85</f>
        <v>8.7997441003927026</v>
      </c>
      <c r="F86" s="738"/>
      <c r="G86" s="738"/>
      <c r="H86" s="738"/>
      <c r="I86" s="738"/>
      <c r="J86" s="739"/>
      <c r="L86" s="757" t="s">
        <v>541</v>
      </c>
      <c r="M86" s="735"/>
      <c r="N86" s="735"/>
      <c r="O86" s="790">
        <f>E86</f>
        <v>8.7997441003927026</v>
      </c>
      <c r="P86" s="791"/>
      <c r="Q86" s="791"/>
      <c r="R86" s="791"/>
      <c r="S86" s="791"/>
      <c r="T86" s="792"/>
    </row>
    <row r="87" spans="2:20" ht="15.75" thickTop="1">
      <c r="L87" s="757" t="s">
        <v>328</v>
      </c>
      <c r="M87" s="735"/>
      <c r="N87" s="735"/>
      <c r="O87" s="784">
        <f>D58/1000</f>
        <v>194.04300000000001</v>
      </c>
      <c r="P87" s="785"/>
      <c r="Q87" s="785"/>
      <c r="R87" s="785"/>
      <c r="S87" s="785"/>
      <c r="T87" s="786"/>
    </row>
    <row r="88" spans="2:20" ht="18.75" thickBot="1">
      <c r="B88" s="395" t="s">
        <v>323</v>
      </c>
      <c r="L88" s="746" t="s">
        <v>540</v>
      </c>
      <c r="M88" s="747"/>
      <c r="N88" s="747"/>
      <c r="O88" s="787">
        <f>O86*O87</f>
        <v>1707.5287444725013</v>
      </c>
      <c r="P88" s="788"/>
      <c r="Q88" s="788"/>
      <c r="R88" s="788"/>
      <c r="S88" s="788"/>
      <c r="T88" s="789"/>
    </row>
    <row r="89" spans="2:20" ht="16.5" thickTop="1">
      <c r="B89" s="748" t="s">
        <v>264</v>
      </c>
      <c r="C89" s="749"/>
      <c r="D89" s="750"/>
      <c r="E89" s="751" t="s">
        <v>275</v>
      </c>
      <c r="F89" s="752"/>
      <c r="G89" s="753"/>
      <c r="H89" s="759" t="s">
        <v>265</v>
      </c>
      <c r="I89" s="760"/>
      <c r="J89" s="761"/>
    </row>
    <row r="90" spans="2:20" ht="15.75">
      <c r="B90" s="724" t="s">
        <v>288</v>
      </c>
      <c r="C90" s="735"/>
      <c r="D90" s="736"/>
      <c r="E90" s="767">
        <f>WeightKitchen</f>
        <v>0.73334860082789965</v>
      </c>
      <c r="F90" s="768"/>
      <c r="G90" s="769"/>
      <c r="H90" s="770">
        <f>WeightPower</f>
        <v>0.26665139917210035</v>
      </c>
      <c r="I90" s="771"/>
      <c r="J90" s="772"/>
      <c r="L90" s="349" t="s">
        <v>329</v>
      </c>
    </row>
    <row r="91" spans="2:20" ht="25.5">
      <c r="B91" s="740" t="s">
        <v>287</v>
      </c>
      <c r="C91" s="735"/>
      <c r="D91" s="736"/>
      <c r="E91" s="390" t="s">
        <v>86</v>
      </c>
      <c r="F91" s="390" t="s">
        <v>172</v>
      </c>
      <c r="G91" s="391" t="s">
        <v>99</v>
      </c>
      <c r="H91" s="392" t="s">
        <v>100</v>
      </c>
      <c r="I91" s="393" t="s">
        <v>101</v>
      </c>
      <c r="J91" s="394" t="s">
        <v>289</v>
      </c>
    </row>
    <row r="92" spans="2:20">
      <c r="B92" s="754" t="s">
        <v>300</v>
      </c>
      <c r="C92" s="755"/>
      <c r="D92" s="756"/>
      <c r="E92" s="363">
        <f>'Exhibit 7b'!B19</f>
        <v>462.5</v>
      </c>
      <c r="F92" s="363">
        <f>'Exhibit 7b'!C19</f>
        <v>27.4</v>
      </c>
      <c r="G92" s="364">
        <f>'Exhibit 7b'!D19</f>
        <v>553.4</v>
      </c>
      <c r="H92" s="366">
        <f>'Exhibit 7b'!E19</f>
        <v>127.2</v>
      </c>
      <c r="I92" s="365">
        <f>'Exhibit 7b'!F19</f>
        <v>390.2</v>
      </c>
      <c r="J92" s="367">
        <f>'Exhibit 7b'!G19</f>
        <v>82.8</v>
      </c>
    </row>
    <row r="93" spans="2:20">
      <c r="B93" s="373" t="s">
        <v>308</v>
      </c>
      <c r="C93" s="369"/>
      <c r="D93" s="374"/>
      <c r="E93" s="358">
        <f t="shared" ref="E93:J93" si="7">E$13/E92</f>
        <v>12.769729729729729</v>
      </c>
      <c r="F93" s="358">
        <f t="shared" si="7"/>
        <v>9.1131386861313874</v>
      </c>
      <c r="G93" s="361">
        <f t="shared" si="7"/>
        <v>19.92537043729671</v>
      </c>
      <c r="H93" s="368">
        <f t="shared" si="7"/>
        <v>10.761792452830189</v>
      </c>
      <c r="I93" s="359">
        <f t="shared" si="7"/>
        <v>9.0612506406970788</v>
      </c>
      <c r="J93" s="360">
        <f t="shared" si="7"/>
        <v>8.1582125603864739</v>
      </c>
    </row>
    <row r="94" spans="2:20" ht="15.75">
      <c r="B94" s="404" t="s">
        <v>326</v>
      </c>
      <c r="C94" s="402"/>
      <c r="D94" s="405"/>
      <c r="E94" s="758">
        <f>AVERAGE(E93:G93)</f>
        <v>13.936079617719278</v>
      </c>
      <c r="F94" s="742"/>
      <c r="G94" s="743"/>
      <c r="H94" s="741">
        <f>AVERAGE(H93:J93)</f>
        <v>9.3270852179712467</v>
      </c>
      <c r="I94" s="742"/>
      <c r="J94" s="743"/>
    </row>
    <row r="95" spans="2:20" ht="16.5" thickBot="1">
      <c r="B95" s="746" t="s">
        <v>325</v>
      </c>
      <c r="C95" s="747"/>
      <c r="D95" s="747"/>
      <c r="E95" s="737">
        <f>E$9*E94+H$9*H94</f>
        <v>12.707084812250091</v>
      </c>
      <c r="F95" s="738"/>
      <c r="G95" s="738"/>
      <c r="H95" s="738"/>
      <c r="I95" s="738"/>
      <c r="J95" s="739"/>
    </row>
    <row r="96" spans="2:20" ht="15.75" thickTop="1"/>
    <row r="97" spans="2:10" ht="18">
      <c r="B97" s="395" t="s">
        <v>324</v>
      </c>
    </row>
    <row r="98" spans="2:10" ht="15.75">
      <c r="B98" s="748" t="s">
        <v>264</v>
      </c>
      <c r="C98" s="749"/>
      <c r="D98" s="750"/>
      <c r="E98" s="751" t="s">
        <v>275</v>
      </c>
      <c r="F98" s="752"/>
      <c r="G98" s="753"/>
      <c r="H98" s="759" t="s">
        <v>265</v>
      </c>
      <c r="I98" s="760"/>
      <c r="J98" s="761"/>
    </row>
    <row r="99" spans="2:10" ht="15.75">
      <c r="B99" s="724" t="s">
        <v>288</v>
      </c>
      <c r="C99" s="735"/>
      <c r="D99" s="736"/>
      <c r="E99" s="767">
        <f>WeightKitchen</f>
        <v>0.73334860082789965</v>
      </c>
      <c r="F99" s="768"/>
      <c r="G99" s="769"/>
      <c r="H99" s="770">
        <f>WeightPower</f>
        <v>0.26665139917210035</v>
      </c>
      <c r="I99" s="771"/>
      <c r="J99" s="772"/>
    </row>
    <row r="100" spans="2:10" ht="25.5">
      <c r="B100" s="740" t="s">
        <v>287</v>
      </c>
      <c r="C100" s="735"/>
      <c r="D100" s="736"/>
      <c r="E100" s="390" t="s">
        <v>86</v>
      </c>
      <c r="F100" s="390" t="s">
        <v>172</v>
      </c>
      <c r="G100" s="391" t="s">
        <v>99</v>
      </c>
      <c r="H100" s="392" t="s">
        <v>100</v>
      </c>
      <c r="I100" s="393" t="s">
        <v>101</v>
      </c>
      <c r="J100" s="394" t="s">
        <v>289</v>
      </c>
    </row>
    <row r="101" spans="2:10">
      <c r="B101" s="757" t="s">
        <v>90</v>
      </c>
      <c r="C101" s="735"/>
      <c r="D101" s="736"/>
      <c r="E101" s="363">
        <f>'Exhibit 7b'!B20</f>
        <v>292.60000000000002</v>
      </c>
      <c r="F101" s="363">
        <f>'Exhibit 7b'!C20</f>
        <v>17.100000000000001</v>
      </c>
      <c r="G101" s="364">
        <f>'Exhibit 7b'!D20</f>
        <v>437.3</v>
      </c>
      <c r="H101" s="366">
        <f>'Exhibit 7b'!E20</f>
        <v>80.400000000000006</v>
      </c>
      <c r="I101" s="365">
        <f>'Exhibit 7b'!F20</f>
        <v>224.2</v>
      </c>
      <c r="J101" s="367">
        <f>'Exhibit 7b'!G20</f>
        <v>41</v>
      </c>
    </row>
    <row r="102" spans="2:10">
      <c r="B102" s="375" t="s">
        <v>309</v>
      </c>
      <c r="C102" s="369"/>
      <c r="D102" s="376"/>
      <c r="E102" s="358">
        <f t="shared" ref="E102:J102" si="8">E$13/E101</f>
        <v>20.184552289815446</v>
      </c>
      <c r="F102" s="358">
        <f t="shared" si="8"/>
        <v>14.602339181286549</v>
      </c>
      <c r="G102" s="361">
        <f t="shared" si="8"/>
        <v>25.215412760118909</v>
      </c>
      <c r="H102" s="368">
        <f t="shared" si="8"/>
        <v>17.026119402985074</v>
      </c>
      <c r="I102" s="359">
        <f t="shared" si="8"/>
        <v>15.770294380017841</v>
      </c>
      <c r="J102" s="360">
        <f t="shared" si="8"/>
        <v>16.475609756097562</v>
      </c>
    </row>
    <row r="103" spans="2:10" ht="15.75">
      <c r="B103" s="404" t="s">
        <v>326</v>
      </c>
      <c r="C103" s="402"/>
      <c r="D103" s="405"/>
      <c r="E103" s="758">
        <f>AVERAGE(E102:G102)</f>
        <v>20.000768077073634</v>
      </c>
      <c r="F103" s="742"/>
      <c r="G103" s="743"/>
      <c r="H103" s="712">
        <f>AVERAGE(H102:J102)</f>
        <v>16.424007846366827</v>
      </c>
      <c r="I103" s="744"/>
      <c r="J103" s="745"/>
    </row>
    <row r="104" spans="2:10" ht="16.5" thickBot="1">
      <c r="B104" s="746" t="s">
        <v>325</v>
      </c>
      <c r="C104" s="747"/>
      <c r="D104" s="747"/>
      <c r="E104" s="737">
        <f>E$9*E103+H$9*H103</f>
        <v>19.047019957052541</v>
      </c>
      <c r="F104" s="738"/>
      <c r="G104" s="738"/>
      <c r="H104" s="738"/>
      <c r="I104" s="738"/>
      <c r="J104" s="739"/>
    </row>
    <row r="105" spans="2:10" ht="15.75" thickTop="1"/>
  </sheetData>
  <mergeCells count="123">
    <mergeCell ref="E99:G99"/>
    <mergeCell ref="H99:J99"/>
    <mergeCell ref="L82:N82"/>
    <mergeCell ref="L83:N83"/>
    <mergeCell ref="O85:Q85"/>
    <mergeCell ref="R85:T85"/>
    <mergeCell ref="L86:N86"/>
    <mergeCell ref="E95:J95"/>
    <mergeCell ref="O87:T87"/>
    <mergeCell ref="O88:T88"/>
    <mergeCell ref="L87:N87"/>
    <mergeCell ref="L88:N88"/>
    <mergeCell ref="O86:T86"/>
    <mergeCell ref="L80:N80"/>
    <mergeCell ref="O80:Q80"/>
    <mergeCell ref="R80:T80"/>
    <mergeCell ref="L81:N81"/>
    <mergeCell ref="O81:Q81"/>
    <mergeCell ref="R81:T81"/>
    <mergeCell ref="B8:D8"/>
    <mergeCell ref="E8:G8"/>
    <mergeCell ref="H8:J8"/>
    <mergeCell ref="B44:D44"/>
    <mergeCell ref="E17:G17"/>
    <mergeCell ref="H17:J17"/>
    <mergeCell ref="B13:D13"/>
    <mergeCell ref="B11:D11"/>
    <mergeCell ref="B12:D12"/>
    <mergeCell ref="B10:D10"/>
    <mergeCell ref="B9:D9"/>
    <mergeCell ref="E9:G9"/>
    <mergeCell ref="H9:J9"/>
    <mergeCell ref="B19:D19"/>
    <mergeCell ref="E32:G32"/>
    <mergeCell ref="H32:J32"/>
    <mergeCell ref="E34:J34"/>
    <mergeCell ref="E37:G37"/>
    <mergeCell ref="H37:J37"/>
    <mergeCell ref="B39:D39"/>
    <mergeCell ref="E39:J39"/>
    <mergeCell ref="E27:G27"/>
    <mergeCell ref="H27:J27"/>
    <mergeCell ref="B34:D34"/>
    <mergeCell ref="N53:O53"/>
    <mergeCell ref="N54:O54"/>
    <mergeCell ref="B81:D81"/>
    <mergeCell ref="E86:J86"/>
    <mergeCell ref="E77:J77"/>
    <mergeCell ref="E76:G76"/>
    <mergeCell ref="H76:J76"/>
    <mergeCell ref="H85:J85"/>
    <mergeCell ref="E81:G81"/>
    <mergeCell ref="E85:G85"/>
    <mergeCell ref="E71:G71"/>
    <mergeCell ref="N55:O55"/>
    <mergeCell ref="H81:J81"/>
    <mergeCell ref="H71:J71"/>
    <mergeCell ref="E80:G80"/>
    <mergeCell ref="H80:J80"/>
    <mergeCell ref="E72:G72"/>
    <mergeCell ref="H72:J72"/>
    <mergeCell ref="B80:D80"/>
    <mergeCell ref="B74:D74"/>
    <mergeCell ref="B77:D77"/>
    <mergeCell ref="B73:D73"/>
    <mergeCell ref="B71:D71"/>
    <mergeCell ref="B83:D83"/>
    <mergeCell ref="B72:D72"/>
    <mergeCell ref="E104:J104"/>
    <mergeCell ref="B90:D90"/>
    <mergeCell ref="B91:D91"/>
    <mergeCell ref="H94:J94"/>
    <mergeCell ref="H103:J103"/>
    <mergeCell ref="B104:D104"/>
    <mergeCell ref="B98:D98"/>
    <mergeCell ref="E98:G98"/>
    <mergeCell ref="B92:D92"/>
    <mergeCell ref="B101:D101"/>
    <mergeCell ref="E94:G94"/>
    <mergeCell ref="E103:G103"/>
    <mergeCell ref="H98:J98"/>
    <mergeCell ref="B99:D99"/>
    <mergeCell ref="B89:D89"/>
    <mergeCell ref="B86:D86"/>
    <mergeCell ref="B82:D82"/>
    <mergeCell ref="B100:D100"/>
    <mergeCell ref="E89:G89"/>
    <mergeCell ref="H89:J89"/>
    <mergeCell ref="E90:G90"/>
    <mergeCell ref="H90:J90"/>
    <mergeCell ref="B95:D95"/>
    <mergeCell ref="I45:J45"/>
    <mergeCell ref="I46:J46"/>
    <mergeCell ref="I47:J47"/>
    <mergeCell ref="I48:J48"/>
    <mergeCell ref="B24:D24"/>
    <mergeCell ref="E24:J24"/>
    <mergeCell ref="B29:D29"/>
    <mergeCell ref="E29:J29"/>
    <mergeCell ref="B45:D45"/>
    <mergeCell ref="B43:D43"/>
    <mergeCell ref="E45:F45"/>
    <mergeCell ref="E46:F46"/>
    <mergeCell ref="E47:F47"/>
    <mergeCell ref="E48:F48"/>
    <mergeCell ref="G45:H45"/>
    <mergeCell ref="G46:H46"/>
    <mergeCell ref="G47:H47"/>
    <mergeCell ref="G48:H48"/>
    <mergeCell ref="G44:H44"/>
    <mergeCell ref="E18:J18"/>
    <mergeCell ref="E23:J23"/>
    <mergeCell ref="E28:J28"/>
    <mergeCell ref="E33:J33"/>
    <mergeCell ref="E38:J38"/>
    <mergeCell ref="E43:F43"/>
    <mergeCell ref="G43:H43"/>
    <mergeCell ref="I43:J43"/>
    <mergeCell ref="E44:F44"/>
    <mergeCell ref="I44:J44"/>
    <mergeCell ref="E19:J19"/>
    <mergeCell ref="E22:G22"/>
    <mergeCell ref="H22:J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46"/>
  <sheetViews>
    <sheetView workbookViewId="0"/>
  </sheetViews>
  <sheetFormatPr defaultRowHeight="12.75"/>
  <cols>
    <col min="1" max="1" width="17.140625" customWidth="1"/>
    <col min="2" max="2" width="3.28515625" customWidth="1"/>
  </cols>
  <sheetData>
    <row r="1" spans="1:3">
      <c r="A1" s="12" t="s">
        <v>181</v>
      </c>
    </row>
    <row r="3" spans="1:3">
      <c r="A3" s="61"/>
      <c r="B3" s="62"/>
      <c r="C3" s="61"/>
    </row>
    <row r="4" spans="1:3">
      <c r="A4" s="63" t="s">
        <v>103</v>
      </c>
      <c r="B4" s="61"/>
      <c r="C4" s="64" t="s">
        <v>104</v>
      </c>
    </row>
    <row r="5" spans="1:3">
      <c r="A5" s="63" t="s">
        <v>105</v>
      </c>
      <c r="B5" s="61"/>
      <c r="C5" s="64" t="s">
        <v>106</v>
      </c>
    </row>
    <row r="6" spans="1:3">
      <c r="A6" s="65"/>
      <c r="B6" s="61"/>
      <c r="C6" s="64" t="s">
        <v>107</v>
      </c>
    </row>
    <row r="7" spans="1:3">
      <c r="A7" s="65"/>
      <c r="B7" s="61"/>
      <c r="C7" s="64"/>
    </row>
    <row r="8" spans="1:3">
      <c r="A8" s="65"/>
      <c r="B8" s="61"/>
      <c r="C8" s="66"/>
    </row>
    <row r="9" spans="1:3">
      <c r="A9" s="63" t="s">
        <v>108</v>
      </c>
      <c r="B9" s="61"/>
      <c r="C9" s="64" t="s">
        <v>109</v>
      </c>
    </row>
    <row r="10" spans="1:3">
      <c r="A10" s="63" t="s">
        <v>110</v>
      </c>
      <c r="B10" s="61"/>
      <c r="C10" s="64"/>
    </row>
    <row r="11" spans="1:3">
      <c r="A11" s="65"/>
      <c r="B11" s="61"/>
      <c r="C11" s="28"/>
    </row>
    <row r="12" spans="1:3">
      <c r="A12" s="63" t="s">
        <v>111</v>
      </c>
      <c r="B12" s="61"/>
      <c r="C12" s="64" t="s">
        <v>112</v>
      </c>
    </row>
    <row r="13" spans="1:3">
      <c r="A13" s="63" t="s">
        <v>113</v>
      </c>
      <c r="B13" s="61"/>
      <c r="C13" s="64" t="s">
        <v>114</v>
      </c>
    </row>
    <row r="14" spans="1:3">
      <c r="A14" s="65"/>
      <c r="B14" s="61"/>
      <c r="C14" s="64" t="s">
        <v>115</v>
      </c>
    </row>
    <row r="15" spans="1:3">
      <c r="A15" s="65"/>
      <c r="B15" s="61"/>
      <c r="C15" s="64" t="s">
        <v>116</v>
      </c>
    </row>
    <row r="16" spans="1:3">
      <c r="A16" s="65"/>
      <c r="B16" s="61"/>
      <c r="C16" s="64" t="s">
        <v>117</v>
      </c>
    </row>
    <row r="17" spans="1:3">
      <c r="A17" s="65"/>
      <c r="B17" s="61"/>
      <c r="C17" s="64" t="s">
        <v>118</v>
      </c>
    </row>
    <row r="18" spans="1:3">
      <c r="A18" s="65"/>
      <c r="B18" s="61"/>
      <c r="C18" s="64" t="s">
        <v>119</v>
      </c>
    </row>
    <row r="19" spans="1:3">
      <c r="A19" s="65"/>
      <c r="B19" s="61"/>
      <c r="C19" s="64" t="s">
        <v>120</v>
      </c>
    </row>
    <row r="20" spans="1:3">
      <c r="A20" s="65"/>
      <c r="B20" s="61"/>
      <c r="C20" s="64"/>
    </row>
    <row r="21" spans="1:3">
      <c r="A21" s="65"/>
      <c r="B21" s="61"/>
      <c r="C21" s="28"/>
    </row>
    <row r="22" spans="1:3">
      <c r="A22" s="63" t="s">
        <v>121</v>
      </c>
      <c r="B22" s="61"/>
      <c r="C22" s="79" t="s">
        <v>151</v>
      </c>
    </row>
    <row r="23" spans="1:3">
      <c r="A23" s="63" t="s">
        <v>123</v>
      </c>
      <c r="B23" s="61"/>
      <c r="C23" s="64" t="s">
        <v>122</v>
      </c>
    </row>
    <row r="24" spans="1:3">
      <c r="B24" s="61"/>
      <c r="C24" s="64" t="s">
        <v>124</v>
      </c>
    </row>
    <row r="25" spans="1:3">
      <c r="A25" s="65"/>
      <c r="B25" s="61"/>
      <c r="C25" s="64" t="s">
        <v>125</v>
      </c>
    </row>
    <row r="26" spans="1:3">
      <c r="A26" s="65"/>
      <c r="B26" s="61"/>
      <c r="C26" s="64" t="s">
        <v>126</v>
      </c>
    </row>
    <row r="27" spans="1:3">
      <c r="A27" s="65"/>
      <c r="B27" s="61"/>
      <c r="C27" s="64"/>
    </row>
    <row r="28" spans="1:3">
      <c r="A28" s="65"/>
      <c r="B28" s="61"/>
      <c r="C28" s="28"/>
    </row>
    <row r="29" spans="1:3">
      <c r="A29" s="63" t="s">
        <v>127</v>
      </c>
      <c r="B29" s="61"/>
      <c r="C29" s="64" t="s">
        <v>128</v>
      </c>
    </row>
    <row r="30" spans="1:3">
      <c r="A30" s="63" t="s">
        <v>129</v>
      </c>
      <c r="B30" s="61"/>
      <c r="C30" s="64"/>
    </row>
    <row r="31" spans="1:3">
      <c r="A31" s="65"/>
      <c r="B31" s="61"/>
      <c r="C31" s="28"/>
    </row>
    <row r="32" spans="1:3" ht="13.5">
      <c r="A32" s="63" t="s">
        <v>130</v>
      </c>
      <c r="B32" s="61"/>
      <c r="C32" s="64" t="s">
        <v>131</v>
      </c>
    </row>
    <row r="33" spans="1:3">
      <c r="A33" s="63" t="s">
        <v>132</v>
      </c>
      <c r="B33" s="61"/>
      <c r="C33" s="64" t="s">
        <v>133</v>
      </c>
    </row>
    <row r="34" spans="1:3">
      <c r="A34" s="65"/>
      <c r="B34" s="61"/>
      <c r="C34" s="64" t="s">
        <v>134</v>
      </c>
    </row>
    <row r="35" spans="1:3">
      <c r="A35" s="65"/>
      <c r="B35" s="61"/>
      <c r="C35" s="64" t="s">
        <v>135</v>
      </c>
    </row>
    <row r="36" spans="1:3">
      <c r="A36" s="65"/>
      <c r="B36" s="61"/>
      <c r="C36" s="64" t="s">
        <v>136</v>
      </c>
    </row>
    <row r="37" spans="1:3">
      <c r="A37" s="65"/>
      <c r="B37" s="61"/>
      <c r="C37" s="64" t="s">
        <v>137</v>
      </c>
    </row>
    <row r="38" spans="1:3">
      <c r="A38" s="65"/>
      <c r="B38" s="61"/>
      <c r="C38" s="64" t="s">
        <v>138</v>
      </c>
    </row>
    <row r="39" spans="1:3">
      <c r="A39" s="65"/>
      <c r="B39" s="61"/>
      <c r="C39" s="64" t="s">
        <v>139</v>
      </c>
    </row>
    <row r="40" spans="1:3">
      <c r="A40" s="65"/>
      <c r="B40" s="61"/>
      <c r="C40" s="64" t="s">
        <v>140</v>
      </c>
    </row>
    <row r="41" spans="1:3">
      <c r="A41" s="65"/>
      <c r="B41" s="61"/>
      <c r="C41" s="64" t="s">
        <v>141</v>
      </c>
    </row>
    <row r="42" spans="1:3">
      <c r="A42" s="65"/>
      <c r="B42" s="61"/>
      <c r="C42" s="64" t="s">
        <v>142</v>
      </c>
    </row>
    <row r="43" spans="1:3">
      <c r="A43" s="65"/>
      <c r="B43" s="61"/>
      <c r="C43" s="64" t="s">
        <v>143</v>
      </c>
    </row>
    <row r="44" spans="1:3">
      <c r="A44" s="61"/>
      <c r="B44" s="61"/>
      <c r="C44" s="61"/>
    </row>
    <row r="46" spans="1:3">
      <c r="A46" s="100" t="s">
        <v>185</v>
      </c>
    </row>
  </sheetData>
  <phoneticPr fontId="14" type="noConversion"/>
  <pageMargins left="0.75" right="0.75" top="1" bottom="1" header="0.5" footer="0.5"/>
  <headerFooter alignWithMargins="0"/>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B2:K47"/>
  <sheetViews>
    <sheetView showGridLines="0" workbookViewId="0"/>
  </sheetViews>
  <sheetFormatPr defaultRowHeight="15"/>
  <cols>
    <col min="1" max="1" width="9.140625" style="407"/>
    <col min="2" max="2" width="31.85546875" style="407" customWidth="1"/>
    <col min="3" max="8" width="12.7109375" style="407" customWidth="1"/>
    <col min="9" max="10" width="9.140625" style="407"/>
    <col min="11" max="11" width="9.28515625" style="407" bestFit="1" customWidth="1"/>
    <col min="12" max="16384" width="9.140625" style="407"/>
  </cols>
  <sheetData>
    <row r="2" spans="2:10" ht="15.75">
      <c r="B2" s="113" t="s">
        <v>287</v>
      </c>
    </row>
    <row r="3" spans="2:10">
      <c r="B3" s="413" t="s">
        <v>376</v>
      </c>
    </row>
    <row r="5" spans="2:10" ht="15.75">
      <c r="B5" s="443" t="s">
        <v>264</v>
      </c>
      <c r="C5" s="796" t="s">
        <v>377</v>
      </c>
      <c r="D5" s="797"/>
      <c r="E5" s="798"/>
      <c r="F5" s="799" t="s">
        <v>378</v>
      </c>
      <c r="G5" s="800"/>
      <c r="H5" s="801"/>
    </row>
    <row r="6" spans="2:10" ht="30">
      <c r="B6" s="444" t="s">
        <v>287</v>
      </c>
      <c r="C6" s="445" t="s">
        <v>86</v>
      </c>
      <c r="D6" s="446" t="s">
        <v>172</v>
      </c>
      <c r="E6" s="447" t="s">
        <v>99</v>
      </c>
      <c r="F6" s="448" t="s">
        <v>100</v>
      </c>
      <c r="G6" s="449" t="s">
        <v>101</v>
      </c>
      <c r="H6" s="450" t="s">
        <v>102</v>
      </c>
    </row>
    <row r="7" spans="2:10">
      <c r="B7" s="451"/>
      <c r="C7" s="452"/>
      <c r="D7" s="426"/>
      <c r="E7" s="453"/>
      <c r="F7" s="452"/>
      <c r="G7" s="426"/>
      <c r="H7" s="453"/>
    </row>
    <row r="8" spans="2:10" ht="15.75">
      <c r="B8" s="454" t="str">
        <f>'Exhibit 7b'!A11</f>
        <v>Beta Over Latest 36 Months</v>
      </c>
      <c r="C8" s="455">
        <f>'Exhibit 7b'!B11</f>
        <v>0.82</v>
      </c>
      <c r="D8" s="456">
        <f>'Exhibit 7b'!C11</f>
        <v>0.76</v>
      </c>
      <c r="E8" s="457">
        <f>'Exhibit 7b'!D11</f>
        <v>1.28</v>
      </c>
      <c r="F8" s="458">
        <f>'Exhibit 7b'!E11</f>
        <v>0.66</v>
      </c>
      <c r="G8" s="459">
        <f>'Exhibit 7b'!F11</f>
        <v>1.0900000000000001</v>
      </c>
      <c r="H8" s="460">
        <f>'Exhibit 7b'!G11</f>
        <v>1.3</v>
      </c>
    </row>
    <row r="9" spans="2:10">
      <c r="B9" s="461"/>
      <c r="C9" s="462"/>
      <c r="D9" s="463"/>
      <c r="E9" s="464"/>
      <c r="F9" s="462"/>
      <c r="G9" s="463"/>
      <c r="H9" s="464"/>
    </row>
    <row r="10" spans="2:10">
      <c r="B10" s="461" t="s">
        <v>256</v>
      </c>
      <c r="C10" s="465">
        <f>'Exhibit 7b'!B16</f>
        <v>2404</v>
      </c>
      <c r="D10" s="466">
        <f>'Exhibit 7b'!C16</f>
        <v>13.4</v>
      </c>
      <c r="E10" s="467">
        <f>'Exhibit 7b'!D16</f>
        <v>1187.9000000000001</v>
      </c>
      <c r="F10" s="465">
        <f>'Exhibit 7b'!E16</f>
        <v>259.60000000000002</v>
      </c>
      <c r="G10" s="466">
        <f>'Exhibit 7b'!F16</f>
        <v>1250</v>
      </c>
      <c r="H10" s="467">
        <f>'Exhibit 7b'!G16</f>
        <v>107.4</v>
      </c>
    </row>
    <row r="11" spans="2:10">
      <c r="B11" s="461" t="s">
        <v>257</v>
      </c>
      <c r="C11" s="465">
        <f>'Exhibit 7b'!B9</f>
        <v>3502</v>
      </c>
      <c r="D11" s="466">
        <f>'Exhibit 7b'!C9</f>
        <v>236.3</v>
      </c>
      <c r="E11" s="467">
        <f>'Exhibit 7b'!D9</f>
        <v>9838.7999999999993</v>
      </c>
      <c r="F11" s="465">
        <f>'Exhibit 7b'!E9</f>
        <v>1109.3</v>
      </c>
      <c r="G11" s="466">
        <f>'Exhibit 7b'!F9</f>
        <v>2285.6999999999998</v>
      </c>
      <c r="H11" s="467">
        <f>'Exhibit 7b'!G9</f>
        <v>568.1</v>
      </c>
    </row>
    <row r="12" spans="2:10" ht="16.5" thickBot="1">
      <c r="B12" s="468" t="s">
        <v>379</v>
      </c>
      <c r="C12" s="469">
        <f t="shared" ref="C12:H12" si="0">C10/C11</f>
        <v>0.68646487721302119</v>
      </c>
      <c r="D12" s="470">
        <f t="shared" si="0"/>
        <v>5.6707575116377487E-2</v>
      </c>
      <c r="E12" s="471">
        <f t="shared" si="0"/>
        <v>0.12073626865064847</v>
      </c>
      <c r="F12" s="472">
        <f t="shared" si="0"/>
        <v>0.23402145497160373</v>
      </c>
      <c r="G12" s="473">
        <f t="shared" si="0"/>
        <v>0.5468784179901125</v>
      </c>
      <c r="H12" s="474">
        <f t="shared" si="0"/>
        <v>0.18905122337616617</v>
      </c>
      <c r="J12" s="113" t="s">
        <v>366</v>
      </c>
    </row>
    <row r="13" spans="2:10" ht="15.75" thickTop="1">
      <c r="B13" s="451"/>
      <c r="C13" s="452"/>
      <c r="D13" s="426"/>
      <c r="E13" s="453"/>
      <c r="F13" s="452"/>
      <c r="G13" s="426"/>
      <c r="H13" s="453"/>
    </row>
    <row r="14" spans="2:10">
      <c r="B14" s="461" t="s">
        <v>89</v>
      </c>
      <c r="C14" s="465">
        <f>'Exhibit 7b'!B18</f>
        <v>699.3</v>
      </c>
      <c r="D14" s="466">
        <f>'Exhibit 7b'!C18</f>
        <v>37.6</v>
      </c>
      <c r="E14" s="467">
        <f>'Exhibit 7b'!D18</f>
        <v>838.4</v>
      </c>
      <c r="F14" s="465">
        <f>'Exhibit 7b'!E18</f>
        <v>178.3</v>
      </c>
      <c r="G14" s="466">
        <f>'Exhibit 7b'!F18</f>
        <v>487</v>
      </c>
      <c r="H14" s="467">
        <f>'Exhibit 7b'!G18</f>
        <v>105.5</v>
      </c>
    </row>
    <row r="15" spans="2:10">
      <c r="B15" s="461" t="s">
        <v>380</v>
      </c>
      <c r="C15" s="465">
        <f>'Exhibit 7b'!B19</f>
        <v>462.5</v>
      </c>
      <c r="D15" s="466">
        <f>'Exhibit 7b'!C19</f>
        <v>27.4</v>
      </c>
      <c r="E15" s="467">
        <f>'Exhibit 7b'!D19</f>
        <v>553.4</v>
      </c>
      <c r="F15" s="465">
        <f>'Exhibit 7b'!E19</f>
        <v>127.2</v>
      </c>
      <c r="G15" s="466">
        <f>'Exhibit 7b'!F19</f>
        <v>390.2</v>
      </c>
      <c r="H15" s="467">
        <f>'Exhibit 7b'!G19</f>
        <v>82.8</v>
      </c>
    </row>
    <row r="16" spans="2:10">
      <c r="B16" s="461" t="s">
        <v>381</v>
      </c>
      <c r="C16" s="465">
        <f t="shared" ref="C16:H16" si="1">C14-C15</f>
        <v>236.79999999999995</v>
      </c>
      <c r="D16" s="466">
        <f t="shared" si="1"/>
        <v>10.200000000000003</v>
      </c>
      <c r="E16" s="467">
        <f t="shared" si="1"/>
        <v>285</v>
      </c>
      <c r="F16" s="465">
        <f t="shared" si="1"/>
        <v>51.100000000000009</v>
      </c>
      <c r="G16" s="466">
        <f t="shared" si="1"/>
        <v>96.800000000000011</v>
      </c>
      <c r="H16" s="467">
        <f t="shared" si="1"/>
        <v>22.700000000000003</v>
      </c>
    </row>
    <row r="17" spans="2:11" ht="16.5" thickBot="1">
      <c r="B17" s="468" t="s">
        <v>238</v>
      </c>
      <c r="C17" s="469">
        <f t="shared" ref="C17:H17" si="2">C16/C14</f>
        <v>0.33862433862433861</v>
      </c>
      <c r="D17" s="470">
        <f t="shared" si="2"/>
        <v>0.27127659574468094</v>
      </c>
      <c r="E17" s="471">
        <f t="shared" si="2"/>
        <v>0.33993320610687022</v>
      </c>
      <c r="F17" s="472">
        <f t="shared" si="2"/>
        <v>0.28659562535053285</v>
      </c>
      <c r="G17" s="473">
        <f t="shared" si="2"/>
        <v>0.19876796714579056</v>
      </c>
      <c r="H17" s="474">
        <f t="shared" si="2"/>
        <v>0.21516587677725121</v>
      </c>
    </row>
    <row r="18" spans="2:11" ht="15.75" thickTop="1">
      <c r="B18" s="461"/>
      <c r="C18" s="452"/>
      <c r="D18" s="426"/>
      <c r="E18" s="453"/>
      <c r="F18" s="452"/>
      <c r="G18" s="426"/>
      <c r="H18" s="453"/>
      <c r="J18" s="416" t="s">
        <v>337</v>
      </c>
    </row>
    <row r="19" spans="2:11">
      <c r="B19" s="461" t="s">
        <v>355</v>
      </c>
      <c r="C19" s="475">
        <f>'2.2 CostOfEquity'!$C$39</f>
        <v>5.9539956037319465E-2</v>
      </c>
      <c r="D19" s="476">
        <f>'2.2 CostOfEquity'!$C$39</f>
        <v>5.9539956037319465E-2</v>
      </c>
      <c r="E19" s="477">
        <f>'2.2 CostOfEquity'!$C$39</f>
        <v>5.9539956037319465E-2</v>
      </c>
      <c r="F19" s="475">
        <f>'2.2 CostOfEquity'!$C$39</f>
        <v>5.9539956037319465E-2</v>
      </c>
      <c r="G19" s="476">
        <f>'2.2 CostOfEquity'!$C$39</f>
        <v>5.9539956037319465E-2</v>
      </c>
      <c r="H19" s="477">
        <f>'2.2 CostOfEquity'!$C$39</f>
        <v>5.9539956037319465E-2</v>
      </c>
      <c r="J19" s="413" t="s">
        <v>382</v>
      </c>
    </row>
    <row r="20" spans="2:11">
      <c r="B20" s="461" t="s">
        <v>383</v>
      </c>
      <c r="C20" s="475">
        <f>C8</f>
        <v>0.82</v>
      </c>
      <c r="D20" s="476">
        <f t="shared" ref="D20:H20" si="3">D8</f>
        <v>0.76</v>
      </c>
      <c r="E20" s="477">
        <f t="shared" si="3"/>
        <v>1.28</v>
      </c>
      <c r="F20" s="475">
        <f t="shared" si="3"/>
        <v>0.66</v>
      </c>
      <c r="G20" s="476">
        <f t="shared" si="3"/>
        <v>1.0900000000000001</v>
      </c>
      <c r="H20" s="477">
        <f t="shared" si="3"/>
        <v>1.3</v>
      </c>
      <c r="J20" s="413" t="s">
        <v>384</v>
      </c>
    </row>
    <row r="21" spans="2:11">
      <c r="B21" s="461" t="s">
        <v>385</v>
      </c>
      <c r="C21" s="478">
        <f>1-C17</f>
        <v>0.66137566137566139</v>
      </c>
      <c r="D21" s="478">
        <f t="shared" ref="D21:H21" si="4">1-D17</f>
        <v>0.72872340425531901</v>
      </c>
      <c r="E21" s="479">
        <f t="shared" si="4"/>
        <v>0.66006679389312972</v>
      </c>
      <c r="F21" s="480">
        <f t="shared" si="4"/>
        <v>0.71340437464946715</v>
      </c>
      <c r="G21" s="478">
        <f t="shared" si="4"/>
        <v>0.80123203285420941</v>
      </c>
      <c r="H21" s="479">
        <f t="shared" si="4"/>
        <v>0.78483412322274881</v>
      </c>
    </row>
    <row r="22" spans="2:11">
      <c r="B22" s="461" t="s">
        <v>267</v>
      </c>
      <c r="C22" s="480">
        <f>C12</f>
        <v>0.68646487721302119</v>
      </c>
      <c r="D22" s="478">
        <f t="shared" ref="D22:H22" si="5">D12</f>
        <v>5.6707575116377487E-2</v>
      </c>
      <c r="E22" s="479">
        <f t="shared" si="5"/>
        <v>0.12073626865064847</v>
      </c>
      <c r="F22" s="480">
        <f t="shared" si="5"/>
        <v>0.23402145497160373</v>
      </c>
      <c r="G22" s="478">
        <f t="shared" si="5"/>
        <v>0.5468784179901125</v>
      </c>
      <c r="H22" s="479">
        <f t="shared" si="5"/>
        <v>0.18905122337616617</v>
      </c>
    </row>
    <row r="23" spans="2:11">
      <c r="B23" s="461" t="s">
        <v>366</v>
      </c>
      <c r="C23" s="490">
        <f>(C22*C21)/(1+C22*C21)*C19+1/(1+C22*C21)*C8</f>
        <v>0.58254835084469347</v>
      </c>
      <c r="D23" s="491">
        <f t="shared" ref="D23:H23" si="6">(D22*D21)/(1+D22*D21)*D19+1/(1+D22*D21)*D8</f>
        <v>0.73220278881832135</v>
      </c>
      <c r="E23" s="481">
        <f t="shared" si="6"/>
        <v>1.1899158236248368</v>
      </c>
      <c r="F23" s="482">
        <f t="shared" si="6"/>
        <v>0.57409417944667429</v>
      </c>
      <c r="G23" s="483">
        <f t="shared" si="6"/>
        <v>0.77604452919299416</v>
      </c>
      <c r="H23" s="484">
        <f t="shared" si="6"/>
        <v>1.1397282960351645</v>
      </c>
      <c r="I23" s="485"/>
      <c r="J23" s="413" t="s">
        <v>386</v>
      </c>
    </row>
    <row r="24" spans="2:11" ht="16.5" thickBot="1">
      <c r="B24" s="468" t="s">
        <v>387</v>
      </c>
      <c r="C24" s="802">
        <f>AVERAGE(C23:E23)</f>
        <v>0.83488898776261722</v>
      </c>
      <c r="D24" s="803"/>
      <c r="E24" s="804"/>
      <c r="F24" s="805">
        <f>AVERAGE(F23:H23)</f>
        <v>0.82995566822494438</v>
      </c>
      <c r="G24" s="806"/>
      <c r="H24" s="807"/>
      <c r="J24" s="328" t="s">
        <v>388</v>
      </c>
      <c r="K24" s="486">
        <f>'2.2 CostOfEquity'!C36</f>
        <v>0</v>
      </c>
    </row>
    <row r="25" spans="2:11" ht="15.75" thickTop="1">
      <c r="B25" s="413"/>
      <c r="J25" s="328" t="s">
        <v>389</v>
      </c>
      <c r="K25" s="486">
        <f>C39</f>
        <v>0.97763457302569201</v>
      </c>
    </row>
    <row r="26" spans="2:11">
      <c r="G26" s="499"/>
    </row>
    <row r="27" spans="2:11" ht="15.75">
      <c r="B27" s="113" t="s">
        <v>390</v>
      </c>
      <c r="D27" s="328"/>
      <c r="E27" s="328"/>
      <c r="F27" s="437"/>
      <c r="G27" s="328"/>
      <c r="H27" s="328"/>
    </row>
    <row r="28" spans="2:11" ht="15.75">
      <c r="B28" s="808" t="s">
        <v>264</v>
      </c>
      <c r="C28" s="810" t="s">
        <v>258</v>
      </c>
      <c r="D28" s="812" t="s">
        <v>265</v>
      </c>
      <c r="E28" s="814" t="s">
        <v>236</v>
      </c>
      <c r="F28" s="328"/>
      <c r="G28" s="328"/>
      <c r="H28" s="328"/>
      <c r="I28" s="113" t="s">
        <v>366</v>
      </c>
    </row>
    <row r="29" spans="2:11">
      <c r="B29" s="809"/>
      <c r="C29" s="811"/>
      <c r="D29" s="813"/>
      <c r="E29" s="815"/>
      <c r="F29" s="328"/>
      <c r="G29" s="328"/>
      <c r="H29" s="328"/>
    </row>
    <row r="30" spans="2:11">
      <c r="B30" s="407" t="s">
        <v>392</v>
      </c>
      <c r="C30" s="492">
        <f>WeightKitchen</f>
        <v>0.73334860082789965</v>
      </c>
      <c r="D30" s="493">
        <f>WeightPower</f>
        <v>0.26665139917210035</v>
      </c>
      <c r="E30" s="437">
        <f>SUM(C30:D30)</f>
        <v>1</v>
      </c>
      <c r="F30" s="413"/>
    </row>
    <row r="31" spans="2:11">
      <c r="B31" s="407" t="s">
        <v>399</v>
      </c>
      <c r="C31" s="494">
        <f>C24</f>
        <v>0.83488898776261722</v>
      </c>
      <c r="D31" s="495">
        <f>F24</f>
        <v>0.82995566822494438</v>
      </c>
      <c r="I31" s="407" t="s">
        <v>391</v>
      </c>
    </row>
    <row r="32" spans="2:11">
      <c r="B32" s="407" t="s">
        <v>400</v>
      </c>
      <c r="C32" s="816">
        <f>(C30*C31)+(D30*D31)</f>
        <v>0.83357351120533363</v>
      </c>
      <c r="D32" s="817"/>
    </row>
    <row r="33" spans="2:9" ht="15.75">
      <c r="I33" s="113" t="s">
        <v>366</v>
      </c>
    </row>
    <row r="34" spans="2:9">
      <c r="B34" s="407" t="s">
        <v>400</v>
      </c>
      <c r="C34" s="486">
        <f>C32</f>
        <v>0.83357351120533363</v>
      </c>
    </row>
    <row r="35" spans="2:9">
      <c r="B35" s="407" t="s">
        <v>393</v>
      </c>
      <c r="C35" s="437">
        <f>IncomeStatement!Y30</f>
        <v>0.43502276137663431</v>
      </c>
      <c r="D35" s="413" t="s">
        <v>394</v>
      </c>
      <c r="F35" s="487"/>
    </row>
    <row r="36" spans="2:9">
      <c r="B36" s="407" t="s">
        <v>401</v>
      </c>
      <c r="C36" s="437">
        <f>1-C35</f>
        <v>0.56497723862336569</v>
      </c>
      <c r="F36" s="440"/>
    </row>
    <row r="37" spans="2:9" ht="15.75">
      <c r="B37" s="407" t="s">
        <v>267</v>
      </c>
      <c r="C37" s="437">
        <f>BalanceSheet!W56</f>
        <v>0.32942448193200097</v>
      </c>
      <c r="D37" s="412" t="s">
        <v>395</v>
      </c>
      <c r="I37" s="113" t="s">
        <v>352</v>
      </c>
    </row>
    <row r="38" spans="2:9">
      <c r="B38" s="407" t="s">
        <v>355</v>
      </c>
      <c r="C38" s="487">
        <f>'2.2 CostOfEquity'!C39</f>
        <v>5.9539956037319465E-2</v>
      </c>
      <c r="D38" s="413" t="s">
        <v>396</v>
      </c>
      <c r="F38" s="440"/>
    </row>
    <row r="39" spans="2:9" ht="16.5" thickBot="1">
      <c r="B39" s="113" t="s">
        <v>352</v>
      </c>
      <c r="C39" s="488">
        <f>IF(OverrideEquityBeta="",C34+C37*C36*(C32-C38),OverrideEquityBeta)</f>
        <v>0.97763457302569201</v>
      </c>
      <c r="D39" s="413" t="s">
        <v>551</v>
      </c>
      <c r="F39" s="440"/>
    </row>
    <row r="40" spans="2:9" ht="15.75" thickTop="1">
      <c r="F40" s="440"/>
    </row>
    <row r="41" spans="2:9" ht="15.75">
      <c r="B41" s="113" t="s">
        <v>358</v>
      </c>
    </row>
    <row r="42" spans="2:9">
      <c r="B42" s="407" t="s">
        <v>397</v>
      </c>
      <c r="C42" s="489" t="str">
        <f>ROUND(C38,3) &amp; " &lt; " &amp; ROUND(C32,3) &amp; " &lt; " &amp; ROUND(C39,3)</f>
        <v>0.06 &lt; 0.834 &lt; 0.978</v>
      </c>
    </row>
    <row r="44" spans="2:9">
      <c r="H44" s="328"/>
    </row>
    <row r="45" spans="2:9">
      <c r="H45" s="437"/>
    </row>
    <row r="46" spans="2:9">
      <c r="H46" s="440"/>
    </row>
    <row r="47" spans="2:9">
      <c r="H47" s="440"/>
    </row>
  </sheetData>
  <mergeCells count="9">
    <mergeCell ref="C32:D32"/>
    <mergeCell ref="C5:E5"/>
    <mergeCell ref="F5:H5"/>
    <mergeCell ref="C24:E24"/>
    <mergeCell ref="F24:H24"/>
    <mergeCell ref="B28:B29"/>
    <mergeCell ref="C28:C29"/>
    <mergeCell ref="D28:D29"/>
    <mergeCell ref="E28:E29"/>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B2:J73"/>
  <sheetViews>
    <sheetView showGridLines="0" zoomScaleNormal="100" workbookViewId="0"/>
  </sheetViews>
  <sheetFormatPr defaultRowHeight="15"/>
  <cols>
    <col min="1" max="1" width="9.140625" style="407"/>
    <col min="2" max="2" width="33.140625" style="407" customWidth="1"/>
    <col min="3" max="3" width="17.42578125" style="407" customWidth="1"/>
    <col min="4" max="4" width="9.140625" style="407"/>
    <col min="5" max="5" width="10.28515625" style="407" bestFit="1" customWidth="1"/>
    <col min="6" max="6" width="10.42578125" style="407" bestFit="1" customWidth="1"/>
    <col min="7" max="16384" width="9.140625" style="407"/>
  </cols>
  <sheetData>
    <row r="2" spans="2:10" ht="18">
      <c r="B2" s="411" t="s">
        <v>347</v>
      </c>
    </row>
    <row r="3" spans="2:10" ht="15.75">
      <c r="J3" s="113" t="s">
        <v>467</v>
      </c>
    </row>
    <row r="4" spans="2:10">
      <c r="J4" s="407" t="s">
        <v>374</v>
      </c>
    </row>
    <row r="5" spans="2:10">
      <c r="D5" s="328"/>
      <c r="J5" s="413" t="s">
        <v>360</v>
      </c>
    </row>
    <row r="6" spans="2:10">
      <c r="D6" s="437"/>
    </row>
    <row r="7" spans="2:10" ht="15.75">
      <c r="D7" s="437"/>
      <c r="J7" s="113" t="s">
        <v>362</v>
      </c>
    </row>
    <row r="8" spans="2:10">
      <c r="J8" s="407" t="s">
        <v>375</v>
      </c>
    </row>
    <row r="9" spans="2:10">
      <c r="J9" s="413" t="s">
        <v>363</v>
      </c>
    </row>
    <row r="11" spans="2:10" ht="15.75">
      <c r="B11" s="113" t="s">
        <v>367</v>
      </c>
    </row>
    <row r="12" spans="2:10">
      <c r="B12" s="500" t="s">
        <v>468</v>
      </c>
      <c r="C12" s="501"/>
      <c r="D12" s="501"/>
      <c r="E12" s="501"/>
      <c r="F12" s="501"/>
      <c r="G12" s="502"/>
    </row>
    <row r="13" spans="2:10">
      <c r="B13" s="503" t="s">
        <v>559</v>
      </c>
      <c r="C13" s="504"/>
      <c r="D13" s="504"/>
      <c r="E13" s="504"/>
      <c r="F13" s="504"/>
      <c r="G13" s="505"/>
    </row>
    <row r="14" spans="2:10">
      <c r="B14" s="506" t="s">
        <v>415</v>
      </c>
      <c r="C14" s="507"/>
      <c r="D14" s="507"/>
      <c r="E14" s="507"/>
      <c r="F14" s="507"/>
      <c r="G14" s="508"/>
    </row>
    <row r="17" spans="2:10" ht="15.75">
      <c r="B17" s="113" t="s">
        <v>465</v>
      </c>
    </row>
    <row r="18" spans="2:10">
      <c r="B18" s="426"/>
      <c r="C18" s="426"/>
    </row>
    <row r="19" spans="2:10">
      <c r="B19" s="557" t="s">
        <v>349</v>
      </c>
      <c r="C19" s="426"/>
    </row>
    <row r="20" spans="2:10">
      <c r="B20" s="426"/>
      <c r="C20" s="426"/>
    </row>
    <row r="21" spans="2:10">
      <c r="B21" s="557" t="s">
        <v>350</v>
      </c>
      <c r="C21" s="426"/>
    </row>
    <row r="23" spans="2:10" ht="15.75">
      <c r="B23" s="113" t="s">
        <v>348</v>
      </c>
    </row>
    <row r="24" spans="2:10" ht="18">
      <c r="B24" s="407" t="s">
        <v>459</v>
      </c>
      <c r="C24" s="437">
        <f>'Exhibit 8'!$C$8</f>
        <v>0.06</v>
      </c>
    </row>
    <row r="25" spans="2:10" ht="18">
      <c r="B25" s="407" t="s">
        <v>461</v>
      </c>
      <c r="C25" s="546">
        <f>'2.1 EquityBeta'!C39</f>
        <v>0.97763457302569201</v>
      </c>
    </row>
    <row r="26" spans="2:10" ht="18">
      <c r="B26" s="407" t="s">
        <v>462</v>
      </c>
      <c r="C26" s="437">
        <f>IF(OverrideMRP="",7%,OverrideMRP)</f>
        <v>7.0000000000000007E-2</v>
      </c>
    </row>
    <row r="27" spans="2:10" ht="16.5" thickBot="1">
      <c r="B27" s="407" t="s">
        <v>333</v>
      </c>
      <c r="C27" s="510">
        <f>C24+C25*C26</f>
        <v>0.12843442011179845</v>
      </c>
    </row>
    <row r="28" spans="2:10" ht="16.5" thickTop="1">
      <c r="J28" s="113"/>
    </row>
    <row r="29" spans="2:10">
      <c r="B29" s="268" t="s">
        <v>460</v>
      </c>
    </row>
    <row r="30" spans="2:10">
      <c r="B30" s="268" t="s">
        <v>463</v>
      </c>
    </row>
    <row r="31" spans="2:10">
      <c r="B31" s="268" t="s">
        <v>464</v>
      </c>
    </row>
    <row r="33" spans="2:5" ht="15.75">
      <c r="B33" s="113" t="s">
        <v>353</v>
      </c>
    </row>
    <row r="34" spans="2:5">
      <c r="B34" s="407" t="s">
        <v>354</v>
      </c>
      <c r="C34" s="439" t="str">
        <f>ROUND(C24,4)*100&amp;"% &lt; "&amp;ROUND(C38,4)*100&amp;"% &lt; "&amp;ROUND(C27,4)*100&amp;"%"</f>
        <v>6% &lt; 6.42% &lt; 12.84%</v>
      </c>
    </row>
    <row r="37" spans="2:5" ht="15.75">
      <c r="B37" s="113" t="s">
        <v>355</v>
      </c>
      <c r="E37" s="416" t="s">
        <v>337</v>
      </c>
    </row>
    <row r="38" spans="2:5">
      <c r="B38" s="407" t="s">
        <v>335</v>
      </c>
      <c r="C38" s="437">
        <f>'2.3 WACC'!C43</f>
        <v>6.4167796922612361E-2</v>
      </c>
      <c r="E38" s="413" t="s">
        <v>356</v>
      </c>
    </row>
    <row r="39" spans="2:5">
      <c r="B39" s="407" t="s">
        <v>355</v>
      </c>
      <c r="C39" s="438">
        <f>(C38-C24)/C26</f>
        <v>5.9539956037319465E-2</v>
      </c>
      <c r="E39" s="413" t="s">
        <v>357</v>
      </c>
    </row>
    <row r="41" spans="2:5" ht="15.75">
      <c r="B41" s="113" t="s">
        <v>358</v>
      </c>
    </row>
    <row r="42" spans="2:5">
      <c r="B42" s="407" t="s">
        <v>359</v>
      </c>
      <c r="C42" s="439" t="str">
        <f>"0.000 &lt; "&amp;ROUND(C39,3)&amp;" &lt; "&amp;ROUND(C25,3)</f>
        <v>0.000 &lt; 0.06 &lt; 0.978</v>
      </c>
    </row>
    <row r="45" spans="2:5" ht="15.75">
      <c r="B45" s="113" t="s">
        <v>361</v>
      </c>
    </row>
    <row r="49" spans="2:5">
      <c r="B49" s="407" t="s">
        <v>364</v>
      </c>
    </row>
    <row r="52" spans="2:5">
      <c r="B52" s="407" t="s">
        <v>365</v>
      </c>
    </row>
    <row r="57" spans="2:5" ht="15.75">
      <c r="B57" s="113" t="s">
        <v>361</v>
      </c>
      <c r="E57" s="416" t="s">
        <v>337</v>
      </c>
    </row>
    <row r="58" spans="2:5">
      <c r="B58" s="407" t="s">
        <v>351</v>
      </c>
      <c r="C58" s="437">
        <f>C24</f>
        <v>0.06</v>
      </c>
      <c r="E58" s="413" t="s">
        <v>466</v>
      </c>
    </row>
    <row r="59" spans="2:5">
      <c r="B59" s="407" t="s">
        <v>366</v>
      </c>
      <c r="C59" s="440">
        <f>'2.1 EquityBeta'!C34</f>
        <v>0.83357351120533363</v>
      </c>
      <c r="E59" s="413" t="s">
        <v>398</v>
      </c>
    </row>
    <row r="60" spans="2:5">
      <c r="B60" s="407" t="s">
        <v>367</v>
      </c>
      <c r="C60" s="437">
        <f>MarketRiskPremium</f>
        <v>7.0000000000000007E-2</v>
      </c>
      <c r="E60" s="413" t="s">
        <v>402</v>
      </c>
    </row>
    <row r="61" spans="2:5" ht="15.75" thickBot="1">
      <c r="B61" s="407" t="s">
        <v>368</v>
      </c>
      <c r="C61" s="417">
        <f>C58+C59*C60</f>
        <v>0.11835014578437336</v>
      </c>
      <c r="E61" s="413" t="s">
        <v>357</v>
      </c>
    </row>
    <row r="62" spans="2:5" ht="15.75" thickTop="1">
      <c r="B62" s="407" t="s">
        <v>267</v>
      </c>
      <c r="C62" s="437">
        <f>'2.1 EquityBeta'!C37</f>
        <v>0.32942448193200097</v>
      </c>
      <c r="E62" s="413" t="s">
        <v>398</v>
      </c>
    </row>
    <row r="63" spans="2:5">
      <c r="B63" s="407" t="s">
        <v>369</v>
      </c>
      <c r="C63" s="437">
        <f>'2.1 EquityBeta'!C36</f>
        <v>0.56497723862336569</v>
      </c>
      <c r="E63" s="413" t="s">
        <v>398</v>
      </c>
    </row>
    <row r="64" spans="2:5" ht="15.75" thickBot="1">
      <c r="B64" s="407" t="s">
        <v>333</v>
      </c>
      <c r="C64" s="417">
        <f>C61+C62*C63*(C61-'2.3 WACC'!C43)</f>
        <v>0.12843442011179845</v>
      </c>
    </row>
    <row r="65" spans="2:3" ht="15.75" thickTop="1"/>
    <row r="66" spans="2:3" ht="15.75">
      <c r="B66" s="113" t="s">
        <v>353</v>
      </c>
    </row>
    <row r="67" spans="2:3">
      <c r="B67" s="407" t="s">
        <v>354</v>
      </c>
      <c r="C67" s="439" t="str">
        <f>ROUND(C58,4)*100&amp;"% &lt; "&amp;ROUND(C38,4)*100&amp;"% &lt; "&amp;ROUND(C64,4)*100&amp;"%"</f>
        <v>6% &lt; 6.42% &lt; 12.84%</v>
      </c>
    </row>
    <row r="69" spans="2:3" ht="15.75">
      <c r="B69" s="113" t="s">
        <v>370</v>
      </c>
    </row>
    <row r="70" spans="2:3">
      <c r="B70" s="407" t="s">
        <v>371</v>
      </c>
      <c r="C70" s="441">
        <f>C27</f>
        <v>0.12843442011179845</v>
      </c>
    </row>
    <row r="71" spans="2:3">
      <c r="B71" s="407" t="s">
        <v>372</v>
      </c>
      <c r="C71" s="441">
        <f>C64</f>
        <v>0.12843442011179845</v>
      </c>
    </row>
    <row r="72" spans="2:3" ht="15.75" thickBot="1">
      <c r="B72" s="442" t="s">
        <v>373</v>
      </c>
      <c r="C72" s="509">
        <f>C70-C71</f>
        <v>0</v>
      </c>
    </row>
    <row r="73" spans="2:3" ht="15.75" thickTop="1"/>
  </sheetData>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B2:N44"/>
  <sheetViews>
    <sheetView showGridLines="0" workbookViewId="0"/>
  </sheetViews>
  <sheetFormatPr defaultRowHeight="15"/>
  <cols>
    <col min="1" max="1" width="9.140625" style="407"/>
    <col min="2" max="2" width="27.85546875" style="407" customWidth="1"/>
    <col min="3" max="3" width="12.7109375" style="407" bestFit="1" customWidth="1"/>
    <col min="4" max="4" width="13.28515625" style="407" customWidth="1"/>
    <col min="5" max="5" width="15.28515625" style="407" customWidth="1"/>
    <col min="6" max="7" width="11.42578125" style="407" bestFit="1" customWidth="1"/>
    <col min="8" max="8" width="13" style="407" customWidth="1"/>
    <col min="9" max="9" width="15" style="407" customWidth="1"/>
    <col min="10" max="12" width="11.42578125" style="407" bestFit="1" customWidth="1"/>
    <col min="13" max="13" width="13.140625" style="407" customWidth="1"/>
    <col min="14" max="14" width="11.42578125" style="407" bestFit="1" customWidth="1"/>
    <col min="15" max="15" width="10.28515625" style="407" bestFit="1" customWidth="1"/>
    <col min="16" max="16384" width="9.140625" style="407"/>
  </cols>
  <sheetData>
    <row r="2" spans="2:12" ht="18">
      <c r="B2" s="411" t="s">
        <v>330</v>
      </c>
    </row>
    <row r="12" spans="2:12" ht="18.75" thickBot="1">
      <c r="B12" s="427" t="s">
        <v>344</v>
      </c>
      <c r="C12" s="428" t="s">
        <v>336</v>
      </c>
      <c r="E12" s="113"/>
      <c r="L12" s="411"/>
    </row>
    <row r="13" spans="2:12">
      <c r="B13" s="419" t="s">
        <v>332</v>
      </c>
      <c r="C13" s="420">
        <f>F26</f>
        <v>0.77192970406514272</v>
      </c>
    </row>
    <row r="14" spans="2:12">
      <c r="B14" s="419" t="s">
        <v>333</v>
      </c>
      <c r="C14" s="420">
        <f>'2.2 CostOfEquity'!C27</f>
        <v>0.12843442011179845</v>
      </c>
      <c r="E14" s="412"/>
    </row>
    <row r="15" spans="2:12">
      <c r="B15" s="419" t="s">
        <v>334</v>
      </c>
      <c r="C15" s="420">
        <f>F27</f>
        <v>0.22807029593485725</v>
      </c>
      <c r="E15" s="412"/>
      <c r="I15" s="497"/>
      <c r="J15" s="498"/>
    </row>
    <row r="16" spans="2:12">
      <c r="B16" s="419" t="s">
        <v>335</v>
      </c>
      <c r="C16" s="420">
        <f>C43</f>
        <v>6.4167796922612361E-2</v>
      </c>
    </row>
    <row r="17" spans="2:14">
      <c r="B17" s="419" t="s">
        <v>238</v>
      </c>
      <c r="C17" s="421">
        <f>IncomeStatement!Y30</f>
        <v>0.43502276137663431</v>
      </c>
      <c r="E17" s="413"/>
    </row>
    <row r="18" spans="2:14" ht="16.5" thickBot="1">
      <c r="B18" s="418" t="s">
        <v>319</v>
      </c>
      <c r="C18" s="422">
        <f>IF(OverrideWACC="",C13*C14+C15*C16*(1-C17),OverrideWACC)</f>
        <v>0.10741065496620235</v>
      </c>
    </row>
    <row r="19" spans="2:14" ht="15.75" thickTop="1"/>
    <row r="21" spans="2:14" ht="18">
      <c r="D21" s="113" t="s">
        <v>469</v>
      </c>
      <c r="F21" s="411"/>
      <c r="H21" s="435" t="s">
        <v>339</v>
      </c>
      <c r="L21" s="113" t="s">
        <v>470</v>
      </c>
    </row>
    <row r="22" spans="2:14">
      <c r="D22" s="268" t="s">
        <v>458</v>
      </c>
      <c r="E22" s="268"/>
      <c r="F22" s="268"/>
      <c r="H22" s="268" t="s">
        <v>458</v>
      </c>
      <c r="J22" s="268"/>
      <c r="L22" s="268" t="s">
        <v>471</v>
      </c>
      <c r="M22" s="268"/>
      <c r="N22" s="268"/>
    </row>
    <row r="23" spans="2:14">
      <c r="G23" s="426"/>
    </row>
    <row r="24" spans="2:14" ht="16.5" thickBot="1">
      <c r="D24" s="429" t="s">
        <v>344</v>
      </c>
      <c r="E24" s="430" t="s">
        <v>336</v>
      </c>
      <c r="F24" s="430" t="s">
        <v>346</v>
      </c>
      <c r="H24" s="818" t="s">
        <v>344</v>
      </c>
      <c r="I24" s="819"/>
      <c r="J24" s="436">
        <v>35915</v>
      </c>
      <c r="L24" s="429" t="s">
        <v>344</v>
      </c>
      <c r="M24" s="430" t="s">
        <v>336</v>
      </c>
      <c r="N24" s="430" t="s">
        <v>338</v>
      </c>
    </row>
    <row r="25" spans="2:14" s="268" customFormat="1">
      <c r="D25" s="545"/>
      <c r="E25" s="407"/>
      <c r="F25" s="407"/>
      <c r="H25" s="822" t="s">
        <v>18</v>
      </c>
      <c r="I25" s="823"/>
      <c r="J25" s="423">
        <f>BalanceSheet!V29</f>
        <v>0</v>
      </c>
      <c r="L25" s="407"/>
      <c r="M25" s="407"/>
      <c r="N25" s="407"/>
    </row>
    <row r="26" spans="2:14">
      <c r="D26" s="419" t="s">
        <v>257</v>
      </c>
      <c r="E26" s="423">
        <f>BalanceSheet!V46</f>
        <v>786733</v>
      </c>
      <c r="F26" s="414">
        <f>E26/$E$28</f>
        <v>0.77192970406514272</v>
      </c>
      <c r="H26" s="822" t="s">
        <v>21</v>
      </c>
      <c r="I26" s="823"/>
      <c r="J26" s="423">
        <f>BalanceSheet!V32</f>
        <v>48629</v>
      </c>
      <c r="L26" s="419" t="s">
        <v>257</v>
      </c>
      <c r="M26" s="423">
        <f>BalanceSheet!W46</f>
        <v>786335</v>
      </c>
      <c r="N26" s="414">
        <f>M26/M28</f>
        <v>0.75220519374424244</v>
      </c>
    </row>
    <row r="27" spans="2:14">
      <c r="D27" s="419" t="s">
        <v>256</v>
      </c>
      <c r="E27" s="423">
        <f>J28</f>
        <v>232444</v>
      </c>
      <c r="F27" s="414">
        <f>E27/$E$28</f>
        <v>0.22807029593485725</v>
      </c>
      <c r="H27" s="822" t="s">
        <v>25</v>
      </c>
      <c r="I27" s="823"/>
      <c r="J27" s="423">
        <f>BalanceSheet!V37</f>
        <v>183815</v>
      </c>
      <c r="L27" s="419" t="s">
        <v>256</v>
      </c>
      <c r="M27" s="424">
        <f>BalanceSheet!W54</f>
        <v>259038</v>
      </c>
      <c r="N27" s="414">
        <f>M27/M28</f>
        <v>0.2477948062557575</v>
      </c>
    </row>
    <row r="28" spans="2:14" ht="16.5" thickBot="1">
      <c r="D28" s="425" t="s">
        <v>236</v>
      </c>
      <c r="E28" s="434">
        <f>SUM(E26:E27)</f>
        <v>1019177</v>
      </c>
      <c r="F28" s="540">
        <f>SUM(I19:I20)</f>
        <v>0</v>
      </c>
      <c r="H28" s="538" t="s">
        <v>339</v>
      </c>
      <c r="I28" s="538"/>
      <c r="J28" s="538">
        <f>SUM(J25:J27)</f>
        <v>232444</v>
      </c>
      <c r="L28" s="425" t="s">
        <v>236</v>
      </c>
      <c r="M28" s="434">
        <f>SUM(M26:M27)</f>
        <v>1045373</v>
      </c>
      <c r="N28" s="540">
        <f>SUM(N26:N27)</f>
        <v>1</v>
      </c>
    </row>
    <row r="29" spans="2:14" ht="15.75" thickTop="1"/>
    <row r="31" spans="2:14" ht="15.75">
      <c r="B31" s="113" t="s">
        <v>335</v>
      </c>
    </row>
    <row r="32" spans="2:14">
      <c r="B32" s="407" t="s">
        <v>472</v>
      </c>
      <c r="I32" s="416"/>
    </row>
    <row r="33" spans="2:9" ht="15.75" thickBot="1"/>
    <row r="34" spans="2:9" ht="16.5" thickBot="1">
      <c r="B34" s="544" t="s">
        <v>340</v>
      </c>
      <c r="C34" s="415">
        <v>1993</v>
      </c>
      <c r="D34" s="415">
        <v>1994</v>
      </c>
      <c r="E34" s="415">
        <v>1995</v>
      </c>
      <c r="F34" s="415">
        <v>1996</v>
      </c>
      <c r="G34" s="415">
        <v>1997</v>
      </c>
      <c r="I34" s="416" t="s">
        <v>341</v>
      </c>
    </row>
    <row r="35" spans="2:9">
      <c r="B35" s="426" t="s">
        <v>41</v>
      </c>
      <c r="C35" s="431">
        <f>IncomeStatement!R17</f>
        <v>12337</v>
      </c>
      <c r="D35" s="431">
        <f>IncomeStatement!S17</f>
        <v>11798</v>
      </c>
      <c r="E35" s="431">
        <f>IncomeStatement!T17</f>
        <v>10972</v>
      </c>
      <c r="F35" s="431">
        <f>IncomeStatement!U17</f>
        <v>18547</v>
      </c>
      <c r="G35" s="431">
        <f>IncomeStatement!V17</f>
        <v>14031</v>
      </c>
      <c r="I35" s="413" t="s">
        <v>247</v>
      </c>
    </row>
    <row r="36" spans="2:9">
      <c r="B36" s="426"/>
    </row>
    <row r="37" spans="2:9">
      <c r="B37" s="426" t="s">
        <v>18</v>
      </c>
      <c r="C37" s="431">
        <f>BalanceSheet!Q29</f>
        <v>30349</v>
      </c>
      <c r="D37" s="432">
        <f>BalanceSheet!R29</f>
        <v>5861</v>
      </c>
      <c r="E37" s="432">
        <f>BalanceSheet!S29</f>
        <v>19170</v>
      </c>
      <c r="F37" s="432">
        <f>BalanceSheet!T29</f>
        <v>15425</v>
      </c>
      <c r="G37" s="432">
        <f>BalanceSheet!U29</f>
        <v>15099</v>
      </c>
      <c r="I37" s="413" t="s">
        <v>234</v>
      </c>
    </row>
    <row r="38" spans="2:9">
      <c r="B38" s="426" t="s">
        <v>21</v>
      </c>
      <c r="C38" s="431">
        <f>BalanceSheet!Q32</f>
        <v>7201</v>
      </c>
      <c r="D38" s="432">
        <f>BalanceSheet!R32</f>
        <v>5903</v>
      </c>
      <c r="E38" s="432">
        <f>BalanceSheet!S32</f>
        <v>5672</v>
      </c>
      <c r="F38" s="432">
        <f>BalanceSheet!T32</f>
        <v>23541</v>
      </c>
      <c r="G38" s="432">
        <f>BalanceSheet!U32</f>
        <v>8824</v>
      </c>
      <c r="I38" s="413" t="s">
        <v>234</v>
      </c>
    </row>
    <row r="39" spans="2:9">
      <c r="B39" s="426" t="s">
        <v>25</v>
      </c>
      <c r="C39" s="431">
        <f>BalanceSheet!Q37</f>
        <v>140601</v>
      </c>
      <c r="D39" s="432">
        <f>BalanceSheet!R37</f>
        <v>132209</v>
      </c>
      <c r="E39" s="432">
        <f>BalanceSheet!S37</f>
        <v>202138</v>
      </c>
      <c r="F39" s="432">
        <f>BalanceSheet!T37</f>
        <v>251699</v>
      </c>
      <c r="G39" s="432">
        <f>BalanceSheet!U37</f>
        <v>220116</v>
      </c>
      <c r="I39" s="413" t="s">
        <v>234</v>
      </c>
    </row>
    <row r="40" spans="2:9" ht="15.75" thickBot="1">
      <c r="B40" s="543" t="s">
        <v>342</v>
      </c>
      <c r="C40" s="433">
        <f>SUM(C37:C39)</f>
        <v>178151</v>
      </c>
      <c r="D40" s="433">
        <f>SUM(D37:D39)</f>
        <v>143973</v>
      </c>
      <c r="E40" s="433">
        <f>SUM(E37:E39)</f>
        <v>226980</v>
      </c>
      <c r="F40" s="433">
        <f>SUM(F37:F39)</f>
        <v>290665</v>
      </c>
      <c r="G40" s="433">
        <f>SUM(G37:G39)</f>
        <v>244039</v>
      </c>
    </row>
    <row r="41" spans="2:9" ht="15.75" thickTop="1">
      <c r="B41" s="426"/>
    </row>
    <row r="42" spans="2:9">
      <c r="B42" s="542" t="s">
        <v>335</v>
      </c>
      <c r="C42" s="541">
        <f>C35/C40</f>
        <v>6.9250242771581413E-2</v>
      </c>
      <c r="D42" s="541">
        <f>D35/D40</f>
        <v>8.1945920415633491E-2</v>
      </c>
      <c r="E42" s="541">
        <f>E35/E40</f>
        <v>4.8339060710194733E-2</v>
      </c>
      <c r="F42" s="541">
        <f>F35/F40</f>
        <v>6.3808852114977721E-2</v>
      </c>
      <c r="G42" s="541">
        <f>G35/G40</f>
        <v>5.749490860067448E-2</v>
      </c>
      <c r="I42" s="413" t="s">
        <v>345</v>
      </c>
    </row>
    <row r="43" spans="2:9" ht="16.5" thickBot="1">
      <c r="B43" s="542" t="s">
        <v>343</v>
      </c>
      <c r="C43" s="820">
        <f>AVERAGE(C42:G42)</f>
        <v>6.4167796922612361E-2</v>
      </c>
      <c r="D43" s="821"/>
      <c r="E43" s="821"/>
      <c r="F43" s="821"/>
      <c r="G43" s="821"/>
    </row>
    <row r="44" spans="2:9" ht="15.75" thickTop="1"/>
  </sheetData>
  <mergeCells count="5">
    <mergeCell ref="H24:I24"/>
    <mergeCell ref="C43:G43"/>
    <mergeCell ref="H25:I25"/>
    <mergeCell ref="H26:I26"/>
    <mergeCell ref="H27:I27"/>
  </mergeCell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AB95"/>
  <sheetViews>
    <sheetView showGridLines="0" zoomScaleNormal="100" workbookViewId="0"/>
  </sheetViews>
  <sheetFormatPr defaultRowHeight="15"/>
  <cols>
    <col min="1" max="1" width="9.140625" style="407"/>
    <col min="2" max="2" width="34.28515625" style="407" bestFit="1" customWidth="1"/>
    <col min="3" max="7" width="10.7109375" style="407" customWidth="1"/>
    <col min="8" max="12" width="10.7109375" style="539" customWidth="1"/>
    <col min="13" max="13" width="10.28515625" style="539" bestFit="1" customWidth="1"/>
    <col min="14" max="15" width="9.140625" style="539"/>
    <col min="16" max="16" width="4.7109375" style="539" customWidth="1"/>
    <col min="17" max="25" width="9.140625" style="539"/>
    <col min="26" max="16384" width="9.140625" style="407"/>
  </cols>
  <sheetData>
    <row r="2" spans="2:16" ht="18">
      <c r="B2" s="411" t="s">
        <v>436</v>
      </c>
    </row>
    <row r="5" spans="2:16">
      <c r="B5" s="407" t="s">
        <v>391</v>
      </c>
    </row>
    <row r="7" spans="2:16">
      <c r="I7" s="633"/>
      <c r="J7" s="633"/>
      <c r="K7" s="633"/>
      <c r="L7" s="633"/>
      <c r="M7" s="633"/>
      <c r="N7" s="633"/>
      <c r="O7" s="633"/>
      <c r="P7" s="633"/>
    </row>
    <row r="8" spans="2:16">
      <c r="I8" s="633"/>
      <c r="J8" s="633"/>
      <c r="K8" s="633"/>
      <c r="L8" s="633"/>
      <c r="M8" s="633"/>
      <c r="N8" s="633"/>
      <c r="O8" s="633"/>
      <c r="P8" s="633"/>
    </row>
    <row r="9" spans="2:16" ht="18">
      <c r="B9" s="411" t="s">
        <v>403</v>
      </c>
      <c r="I9" s="633"/>
      <c r="J9" s="633"/>
      <c r="K9" s="633"/>
      <c r="L9" s="633"/>
      <c r="M9" s="633"/>
      <c r="N9" s="633"/>
      <c r="O9" s="633"/>
      <c r="P9" s="633"/>
    </row>
    <row r="10" spans="2:16">
      <c r="B10" s="517" t="s">
        <v>424</v>
      </c>
      <c r="I10" s="633"/>
      <c r="J10" s="633"/>
      <c r="K10" s="633"/>
      <c r="L10" s="633"/>
      <c r="M10" s="633"/>
      <c r="N10" s="633"/>
      <c r="O10" s="633"/>
      <c r="P10" s="633"/>
    </row>
    <row r="11" spans="2:16" ht="15.75" thickBot="1">
      <c r="C11" s="328"/>
      <c r="D11" s="328"/>
      <c r="E11" s="328"/>
      <c r="F11" s="328"/>
      <c r="G11" s="328"/>
      <c r="I11" s="633"/>
      <c r="J11" s="633"/>
      <c r="K11" s="633"/>
      <c r="L11" s="633"/>
      <c r="M11" s="633"/>
      <c r="N11" s="633"/>
      <c r="O11" s="633"/>
      <c r="P11" s="633"/>
    </row>
    <row r="12" spans="2:16" ht="16.5" thickBot="1">
      <c r="B12" s="407" t="s">
        <v>340</v>
      </c>
      <c r="C12" s="511">
        <v>1998</v>
      </c>
      <c r="D12" s="511">
        <v>1999</v>
      </c>
      <c r="E12" s="511">
        <v>2000</v>
      </c>
      <c r="F12" s="511">
        <v>2001</v>
      </c>
      <c r="G12" s="511">
        <v>2002</v>
      </c>
      <c r="I12" s="633"/>
      <c r="J12" s="633"/>
      <c r="K12" s="633"/>
      <c r="L12" s="633"/>
      <c r="M12" s="633"/>
      <c r="N12" s="633"/>
      <c r="O12" s="633"/>
      <c r="P12" s="633"/>
    </row>
    <row r="13" spans="2:16" ht="18">
      <c r="B13" s="512" t="s">
        <v>432</v>
      </c>
      <c r="C13" s="513">
        <f>IncomeStatement!Y13</f>
        <v>160121</v>
      </c>
      <c r="D13" s="513">
        <f>IncomeStatement!Z13</f>
        <v>126032</v>
      </c>
      <c r="E13" s="513">
        <f>IncomeStatement!AA13</f>
        <v>171619</v>
      </c>
      <c r="F13" s="513">
        <f>IncomeStatement!AB13</f>
        <v>187978</v>
      </c>
      <c r="G13" s="513">
        <f>IncomeStatement!AC13</f>
        <v>201604</v>
      </c>
      <c r="I13" s="633"/>
      <c r="J13" s="634"/>
      <c r="K13" s="633"/>
      <c r="L13" s="633"/>
      <c r="M13" s="633"/>
      <c r="N13" s="633"/>
      <c r="O13" s="633"/>
      <c r="P13" s="633"/>
    </row>
    <row r="14" spans="2:16">
      <c r="B14" s="512" t="s">
        <v>381</v>
      </c>
      <c r="C14" s="513">
        <f>C13*C31</f>
        <v>70179.508572384992</v>
      </c>
      <c r="D14" s="513">
        <f>D13*D31</f>
        <v>54724.374164726731</v>
      </c>
      <c r="E14" s="513">
        <f>E13*E31</f>
        <v>74518.143819331817</v>
      </c>
      <c r="F14" s="513">
        <f>F13*F31</f>
        <v>81620.631346324284</v>
      </c>
      <c r="G14" s="513">
        <f>G13*G31</f>
        <v>87537.108978179269</v>
      </c>
      <c r="I14" s="633"/>
      <c r="J14" s="633"/>
      <c r="K14" s="633"/>
      <c r="L14" s="633"/>
      <c r="M14" s="633"/>
      <c r="N14" s="633"/>
      <c r="O14" s="633"/>
      <c r="P14" s="633"/>
    </row>
    <row r="15" spans="2:16">
      <c r="B15" s="512" t="s">
        <v>404</v>
      </c>
      <c r="C15" s="513">
        <f>CashflowStatement!U10</f>
        <v>56113</v>
      </c>
      <c r="D15" s="513">
        <f>CashflowStatement!V10</f>
        <v>87661</v>
      </c>
      <c r="E15" s="513">
        <f>CashflowStatement!W10</f>
        <v>91786</v>
      </c>
      <c r="F15" s="513">
        <f>CashflowStatement!X10</f>
        <v>94593</v>
      </c>
      <c r="G15" s="513">
        <f>CashflowStatement!Y10</f>
        <v>97355</v>
      </c>
      <c r="I15" s="633"/>
      <c r="J15" s="633"/>
      <c r="K15" s="633"/>
      <c r="L15" s="633"/>
      <c r="M15" s="633"/>
      <c r="N15" s="633"/>
      <c r="O15" s="633"/>
      <c r="P15" s="633"/>
    </row>
    <row r="16" spans="2:16" ht="18">
      <c r="B16" s="512" t="s">
        <v>429</v>
      </c>
      <c r="C16" s="513">
        <f>-CashflowStatement!U28</f>
        <v>87691</v>
      </c>
      <c r="D16" s="513">
        <f>-CashflowStatement!V28</f>
        <v>97205</v>
      </c>
      <c r="E16" s="513">
        <f>-CashflowStatement!W28</f>
        <v>96971</v>
      </c>
      <c r="F16" s="513">
        <f>-CashflowStatement!X28</f>
        <v>96811</v>
      </c>
      <c r="G16" s="513">
        <f>-CashflowStatement!Y28</f>
        <v>106647</v>
      </c>
      <c r="I16" s="635"/>
      <c r="J16" s="633"/>
      <c r="K16" s="633"/>
      <c r="L16" s="633"/>
      <c r="M16" s="633"/>
      <c r="N16" s="633"/>
      <c r="O16" s="633"/>
      <c r="P16" s="633"/>
    </row>
    <row r="17" spans="2:26" ht="18">
      <c r="B17" s="512" t="s">
        <v>434</v>
      </c>
      <c r="C17" s="513">
        <f>BalanceSheet!W63</f>
        <v>81666</v>
      </c>
      <c r="D17" s="513">
        <f>BalanceSheet!X63</f>
        <v>794</v>
      </c>
      <c r="E17" s="513">
        <f>BalanceSheet!Y63</f>
        <v>26318</v>
      </c>
      <c r="F17" s="513">
        <f>BalanceSheet!Z63</f>
        <v>33021</v>
      </c>
      <c r="G17" s="513">
        <f>BalanceSheet!AA63</f>
        <v>47681</v>
      </c>
      <c r="I17" s="633"/>
      <c r="J17" s="633"/>
      <c r="K17" s="633"/>
      <c r="L17" s="633"/>
      <c r="M17" s="633"/>
      <c r="N17" s="633"/>
      <c r="O17" s="633"/>
      <c r="P17" s="633"/>
    </row>
    <row r="18" spans="2:26" ht="18.75" thickBot="1">
      <c r="B18" s="512" t="s">
        <v>431</v>
      </c>
      <c r="C18" s="538">
        <f>C13-C14+C15-C16-C17</f>
        <v>-23302.508572385006</v>
      </c>
      <c r="D18" s="538">
        <f>D13-D14+D15-D16-D17</f>
        <v>60969.625835273269</v>
      </c>
      <c r="E18" s="538">
        <f t="shared" ref="E18:G18" si="0">E13-E14+E15-E16-E17</f>
        <v>65597.856180668168</v>
      </c>
      <c r="F18" s="538">
        <f t="shared" si="0"/>
        <v>71118.368653675716</v>
      </c>
      <c r="G18" s="538">
        <f t="shared" si="0"/>
        <v>57093.891021820717</v>
      </c>
      <c r="I18" s="636"/>
      <c r="J18" s="633"/>
      <c r="K18" s="633"/>
      <c r="L18" s="633"/>
      <c r="M18" s="633"/>
      <c r="N18" s="633"/>
      <c r="O18" s="633"/>
      <c r="P18" s="633"/>
    </row>
    <row r="19" spans="2:26" ht="15.75" thickTop="1">
      <c r="D19" s="328"/>
      <c r="E19" s="328"/>
      <c r="F19" s="328"/>
      <c r="G19" s="328"/>
      <c r="I19" s="633"/>
      <c r="J19" s="633"/>
      <c r="K19" s="633"/>
      <c r="L19" s="633"/>
      <c r="M19" s="633"/>
      <c r="N19" s="633"/>
      <c r="O19" s="633"/>
      <c r="P19" s="633"/>
    </row>
    <row r="20" spans="2:26">
      <c r="B20" s="828" t="s">
        <v>457</v>
      </c>
      <c r="C20" s="828"/>
      <c r="D20" s="828"/>
      <c r="E20" s="828"/>
      <c r="F20" s="828"/>
      <c r="G20" s="828"/>
      <c r="I20" s="633"/>
      <c r="J20" s="633"/>
      <c r="K20" s="633"/>
      <c r="L20" s="633"/>
      <c r="M20" s="633"/>
      <c r="N20" s="633"/>
      <c r="O20" s="633"/>
      <c r="P20" s="633"/>
    </row>
    <row r="21" spans="2:26">
      <c r="B21" s="828"/>
      <c r="C21" s="828"/>
      <c r="D21" s="828"/>
      <c r="E21" s="828"/>
      <c r="F21" s="828"/>
      <c r="G21" s="828"/>
      <c r="I21" s="633"/>
      <c r="J21" s="633"/>
      <c r="K21" s="633"/>
      <c r="L21" s="633"/>
      <c r="M21" s="633"/>
      <c r="N21" s="633"/>
      <c r="O21" s="633"/>
      <c r="P21" s="633"/>
    </row>
    <row r="22" spans="2:26">
      <c r="B22" s="268" t="s">
        <v>430</v>
      </c>
      <c r="D22" s="328"/>
      <c r="E22" s="328"/>
      <c r="F22" s="328"/>
      <c r="G22" s="328"/>
      <c r="I22" s="633"/>
      <c r="J22" s="633"/>
      <c r="K22" s="633"/>
      <c r="L22" s="633"/>
      <c r="M22" s="633"/>
      <c r="N22" s="633"/>
      <c r="O22" s="633"/>
      <c r="P22" s="633"/>
    </row>
    <row r="23" spans="2:26">
      <c r="B23" s="268" t="s">
        <v>435</v>
      </c>
      <c r="D23" s="328"/>
      <c r="E23" s="328"/>
      <c r="F23" s="328"/>
      <c r="G23" s="328"/>
      <c r="I23" s="633"/>
      <c r="J23" s="633"/>
      <c r="K23" s="633"/>
      <c r="L23" s="633"/>
      <c r="M23" s="633"/>
      <c r="N23" s="633"/>
      <c r="O23" s="633"/>
      <c r="P23" s="633"/>
    </row>
    <row r="24" spans="2:26">
      <c r="B24" s="268" t="s">
        <v>433</v>
      </c>
      <c r="D24" s="328"/>
      <c r="E24" s="328"/>
      <c r="F24" s="328"/>
      <c r="G24" s="328"/>
      <c r="I24" s="633"/>
      <c r="J24" s="633"/>
      <c r="K24" s="633"/>
      <c r="L24" s="633"/>
      <c r="M24" s="633"/>
      <c r="N24" s="633"/>
      <c r="O24" s="633"/>
      <c r="P24" s="633"/>
    </row>
    <row r="25" spans="2:26">
      <c r="B25" s="268"/>
      <c r="D25" s="328"/>
      <c r="E25" s="328"/>
      <c r="F25" s="328"/>
      <c r="G25" s="328"/>
    </row>
    <row r="26" spans="2:26">
      <c r="D26" s="328"/>
      <c r="E26" s="328"/>
      <c r="F26" s="328"/>
      <c r="G26" s="328"/>
      <c r="Z26" s="539"/>
    </row>
    <row r="27" spans="2:26" ht="18">
      <c r="B27" s="411" t="s">
        <v>417</v>
      </c>
      <c r="D27" s="328"/>
      <c r="E27" s="328"/>
      <c r="F27" s="328"/>
      <c r="G27" s="328"/>
      <c r="Z27" s="539"/>
    </row>
    <row r="28" spans="2:26">
      <c r="B28" s="496" t="s">
        <v>416</v>
      </c>
      <c r="C28" s="328"/>
      <c r="D28" s="328"/>
      <c r="E28" s="328"/>
      <c r="F28" s="328"/>
      <c r="G28" s="328"/>
      <c r="Z28" s="539"/>
    </row>
    <row r="29" spans="2:26" ht="15.75" thickBot="1">
      <c r="C29" s="328"/>
      <c r="D29" s="328"/>
      <c r="E29" s="328"/>
      <c r="F29" s="328"/>
      <c r="G29" s="328"/>
      <c r="Z29" s="539"/>
    </row>
    <row r="30" spans="2:26" ht="16.5" thickBot="1">
      <c r="B30" s="407" t="s">
        <v>340</v>
      </c>
      <c r="C30" s="511">
        <v>1998</v>
      </c>
      <c r="D30" s="511">
        <v>1999</v>
      </c>
      <c r="E30" s="511">
        <v>2000</v>
      </c>
      <c r="F30" s="511">
        <v>2001</v>
      </c>
      <c r="G30" s="511">
        <v>2002</v>
      </c>
      <c r="Z30" s="539"/>
    </row>
    <row r="31" spans="2:26" ht="18.75">
      <c r="B31" s="407" t="s">
        <v>420</v>
      </c>
      <c r="C31" s="437">
        <f>IncomeStatement!Y27</f>
        <v>0.43829047140840355</v>
      </c>
      <c r="D31" s="437">
        <f>IncomeStatement!Z27</f>
        <v>0.43421015428404475</v>
      </c>
      <c r="E31" s="437">
        <f>IncomeStatement!AA27</f>
        <v>0.43420684084706129</v>
      </c>
      <c r="F31" s="437">
        <f>IncomeStatement!AB27</f>
        <v>0.43420310539703733</v>
      </c>
      <c r="G31" s="437">
        <f>IncomeStatement!AC27</f>
        <v>0.43420323494662444</v>
      </c>
      <c r="I31" s="632"/>
      <c r="Z31" s="539"/>
    </row>
    <row r="32" spans="2:26" ht="18.75">
      <c r="B32" s="407" t="s">
        <v>419</v>
      </c>
      <c r="C32" s="836">
        <f>AVERAGE(C31:G31)</f>
        <v>0.43502276137663431</v>
      </c>
      <c r="D32" s="837"/>
      <c r="E32" s="837"/>
      <c r="F32" s="837"/>
      <c r="G32" s="837"/>
      <c r="I32" s="632"/>
      <c r="Z32" s="539"/>
    </row>
    <row r="33" spans="2:28">
      <c r="D33" s="328"/>
      <c r="E33" s="328"/>
      <c r="F33" s="328"/>
      <c r="G33" s="328"/>
      <c r="Z33" s="539"/>
    </row>
    <row r="34" spans="2:28">
      <c r="C34" s="328"/>
      <c r="D34" s="328"/>
      <c r="E34" s="328"/>
      <c r="F34" s="328"/>
      <c r="G34" s="328"/>
      <c r="Z34" s="539"/>
    </row>
    <row r="35" spans="2:28">
      <c r="Z35" s="539"/>
    </row>
    <row r="36" spans="2:28">
      <c r="Z36" s="539"/>
    </row>
    <row r="37" spans="2:28">
      <c r="Z37" s="539"/>
    </row>
    <row r="38" spans="2:28">
      <c r="Z38" s="539"/>
    </row>
    <row r="39" spans="2:28">
      <c r="Z39" s="539"/>
    </row>
    <row r="40" spans="2:28">
      <c r="Z40" s="539"/>
    </row>
    <row r="41" spans="2:28" ht="18">
      <c r="B41" s="514" t="s">
        <v>418</v>
      </c>
      <c r="C41" s="328"/>
      <c r="D41" s="328"/>
      <c r="E41" s="328"/>
      <c r="F41" s="328"/>
      <c r="G41" s="328"/>
      <c r="Z41" s="539"/>
      <c r="AA41" s="539"/>
      <c r="AB41" s="539"/>
    </row>
    <row r="42" spans="2:28">
      <c r="B42" s="496" t="s">
        <v>423</v>
      </c>
      <c r="C42" s="328"/>
      <c r="D42" s="328"/>
      <c r="E42" s="328"/>
      <c r="F42" s="328"/>
      <c r="G42" s="328"/>
      <c r="Z42" s="539"/>
      <c r="AA42" s="539"/>
      <c r="AB42" s="539"/>
    </row>
    <row r="43" spans="2:28" ht="15.75" thickBot="1">
      <c r="B43" s="496"/>
      <c r="C43" s="328"/>
      <c r="D43" s="328"/>
      <c r="E43" s="328"/>
      <c r="F43" s="328"/>
      <c r="G43" s="328"/>
      <c r="Z43" s="539"/>
      <c r="AA43" s="539"/>
      <c r="AB43" s="539"/>
    </row>
    <row r="44" spans="2:28" ht="16.5" thickBot="1">
      <c r="B44" s="407" t="s">
        <v>340</v>
      </c>
      <c r="C44" s="511">
        <v>1998</v>
      </c>
      <c r="D44" s="511">
        <v>1999</v>
      </c>
      <c r="E44" s="511">
        <v>2000</v>
      </c>
      <c r="F44" s="511">
        <v>2001</v>
      </c>
      <c r="G44" s="511">
        <v>2002</v>
      </c>
      <c r="Z44" s="539"/>
      <c r="AA44" s="539"/>
      <c r="AB44" s="539"/>
    </row>
    <row r="45" spans="2:28">
      <c r="B45" s="407" t="s">
        <v>35</v>
      </c>
      <c r="C45" s="515">
        <f>IncomeStatement!Y9</f>
        <v>583316</v>
      </c>
      <c r="D45" s="515">
        <f>IncomeStatement!Z9</f>
        <v>550162</v>
      </c>
      <c r="E45" s="515">
        <f>IncomeStatement!AA9</f>
        <v>612656</v>
      </c>
      <c r="F45" s="515">
        <f>IncomeStatement!AB9</f>
        <v>646997</v>
      </c>
      <c r="G45" s="515">
        <f>IncomeStatement!AC9</f>
        <v>674998</v>
      </c>
      <c r="Z45" s="539"/>
      <c r="AA45" s="539"/>
      <c r="AB45" s="539"/>
    </row>
    <row r="46" spans="2:28">
      <c r="B46" s="407" t="s">
        <v>444</v>
      </c>
      <c r="C46" s="516"/>
      <c r="D46" s="478">
        <f>D45/C45-1</f>
        <v>-5.6837117445775576E-2</v>
      </c>
      <c r="E46" s="478">
        <f>E45/D45-1</f>
        <v>0.11359199653920116</v>
      </c>
      <c r="F46" s="478">
        <f>F45/E45-1</f>
        <v>5.6052662505549522E-2</v>
      </c>
      <c r="G46" s="420">
        <f>G45/F45-1</f>
        <v>4.3278407782416206E-2</v>
      </c>
      <c r="Z46" s="539"/>
      <c r="AA46" s="539"/>
      <c r="AB46" s="539"/>
    </row>
    <row r="47" spans="2:28" ht="18">
      <c r="B47" s="407" t="s">
        <v>445</v>
      </c>
      <c r="C47" s="836">
        <f>IF(OverrideGrowth="",G46,OverrideGrowth)</f>
        <v>4.3278407782416206E-2</v>
      </c>
      <c r="D47" s="837"/>
      <c r="E47" s="837"/>
      <c r="F47" s="837"/>
      <c r="G47" s="837"/>
      <c r="Z47" s="539"/>
      <c r="AA47" s="539"/>
      <c r="AB47" s="539"/>
    </row>
    <row r="48" spans="2:28">
      <c r="B48" s="268" t="s">
        <v>437</v>
      </c>
      <c r="Z48" s="539"/>
      <c r="AA48" s="539"/>
      <c r="AB48" s="539"/>
    </row>
    <row r="49" spans="2:28">
      <c r="B49" s="519" t="s">
        <v>446</v>
      </c>
      <c r="C49" s="520">
        <f>US_GDP_1998</f>
        <v>4.4999999999999998E-2</v>
      </c>
      <c r="D49" s="521">
        <f>US_GDP_1998</f>
        <v>4.4999999999999998E-2</v>
      </c>
      <c r="E49" s="521">
        <f>US_GDP_1998</f>
        <v>4.4999999999999998E-2</v>
      </c>
      <c r="F49" s="521">
        <f>US_GDP_1998</f>
        <v>4.4999999999999998E-2</v>
      </c>
      <c r="G49" s="521">
        <f>US_GDP_1998</f>
        <v>4.4999999999999998E-2</v>
      </c>
      <c r="Z49" s="539"/>
      <c r="AA49" s="539"/>
      <c r="AB49" s="539"/>
    </row>
    <row r="50" spans="2:28">
      <c r="Z50" s="539"/>
      <c r="AA50" s="539"/>
      <c r="AB50" s="539"/>
    </row>
    <row r="51" spans="2:28">
      <c r="Z51" s="539"/>
      <c r="AA51" s="539"/>
      <c r="AB51" s="539"/>
    </row>
    <row r="52" spans="2:28" ht="18">
      <c r="B52" s="514" t="s">
        <v>418</v>
      </c>
      <c r="Z52" s="539"/>
      <c r="AA52" s="539"/>
      <c r="AB52" s="539"/>
    </row>
    <row r="53" spans="2:28">
      <c r="B53" s="496" t="s">
        <v>425</v>
      </c>
      <c r="Z53" s="539"/>
      <c r="AA53" s="539"/>
      <c r="AB53" s="539"/>
    </row>
    <row r="54" spans="2:28">
      <c r="E54" s="518"/>
      <c r="F54" s="518"/>
      <c r="G54" s="518"/>
      <c r="Z54" s="539"/>
      <c r="AA54" s="539"/>
      <c r="AB54" s="539"/>
    </row>
    <row r="55" spans="2:28">
      <c r="B55" s="407" t="s">
        <v>422</v>
      </c>
      <c r="C55" s="831">
        <f>GrowthRate</f>
        <v>4.3278407782416206E-2</v>
      </c>
      <c r="D55" s="832"/>
      <c r="E55" s="518"/>
      <c r="F55" s="518"/>
      <c r="G55" s="518"/>
    </row>
    <row r="56" spans="2:28">
      <c r="B56" s="407" t="s">
        <v>426</v>
      </c>
      <c r="C56" s="833">
        <v>4.4999999999999998E-2</v>
      </c>
      <c r="D56" s="832"/>
      <c r="E56" s="518"/>
    </row>
    <row r="57" spans="2:28" ht="16.5" thickBot="1">
      <c r="B57" s="407" t="s">
        <v>427</v>
      </c>
      <c r="C57" s="834" t="b">
        <f>C55&lt;C56</f>
        <v>1</v>
      </c>
      <c r="D57" s="835"/>
    </row>
    <row r="58" spans="2:28" ht="15.75" thickTop="1"/>
    <row r="59" spans="2:28">
      <c r="B59" s="496" t="s">
        <v>428</v>
      </c>
    </row>
    <row r="62" spans="2:28" ht="18">
      <c r="B62" s="514" t="s">
        <v>489</v>
      </c>
      <c r="C62" s="328"/>
      <c r="D62" s="328"/>
    </row>
    <row r="63" spans="2:28">
      <c r="B63" s="496" t="s">
        <v>423</v>
      </c>
      <c r="C63" s="328"/>
      <c r="D63" s="328"/>
      <c r="E63" s="328"/>
      <c r="F63" s="328"/>
      <c r="G63" s="328"/>
    </row>
    <row r="64" spans="2:28" ht="15.75" thickBot="1">
      <c r="B64" s="496"/>
      <c r="C64" s="328"/>
      <c r="D64" s="328"/>
      <c r="E64" s="328"/>
      <c r="F64" s="328"/>
      <c r="G64" s="328"/>
    </row>
    <row r="65" spans="2:12" ht="16.5" thickBot="1">
      <c r="B65" s="407" t="s">
        <v>340</v>
      </c>
      <c r="C65" s="522">
        <v>1993</v>
      </c>
      <c r="D65" s="522">
        <v>1994</v>
      </c>
      <c r="E65" s="522">
        <v>1995</v>
      </c>
      <c r="F65" s="522">
        <v>1996</v>
      </c>
      <c r="G65" s="522">
        <v>1997</v>
      </c>
      <c r="H65" s="637" t="s">
        <v>438</v>
      </c>
      <c r="I65" s="637" t="s">
        <v>439</v>
      </c>
      <c r="J65" s="637" t="s">
        <v>440</v>
      </c>
      <c r="K65" s="637" t="s">
        <v>441</v>
      </c>
      <c r="L65" s="637" t="s">
        <v>442</v>
      </c>
    </row>
    <row r="66" spans="2:12">
      <c r="B66" s="407" t="s">
        <v>35</v>
      </c>
      <c r="C66" s="523">
        <f>IncomeStatement!R9</f>
        <v>377809</v>
      </c>
      <c r="D66" s="523">
        <f>IncomeStatement!S9</f>
        <v>438026</v>
      </c>
      <c r="E66" s="523">
        <f>IncomeStatement!T9</f>
        <v>421747</v>
      </c>
      <c r="F66" s="523">
        <f>IncomeStatement!U9</f>
        <v>482626</v>
      </c>
      <c r="G66" s="523">
        <f>IncomeStatement!V9</f>
        <v>576019</v>
      </c>
      <c r="H66" s="638">
        <f>IncomeStatement!Y9</f>
        <v>583316</v>
      </c>
      <c r="I66" s="638">
        <f>IncomeStatement!Z9</f>
        <v>550162</v>
      </c>
      <c r="J66" s="638">
        <f>IncomeStatement!AA9</f>
        <v>612656</v>
      </c>
      <c r="K66" s="638">
        <f>IncomeStatement!AB9</f>
        <v>646997</v>
      </c>
      <c r="L66" s="638">
        <f>IncomeStatement!AC9</f>
        <v>674998</v>
      </c>
    </row>
    <row r="67" spans="2:12">
      <c r="B67" s="407" t="s">
        <v>421</v>
      </c>
      <c r="C67" s="524"/>
      <c r="D67" s="525">
        <f t="shared" ref="D67:L67" si="1">D66/C66-1</f>
        <v>0.15938476849413319</v>
      </c>
      <c r="E67" s="525">
        <f t="shared" si="1"/>
        <v>-3.7164460557135848E-2</v>
      </c>
      <c r="F67" s="525">
        <f t="shared" si="1"/>
        <v>0.1443495745079395</v>
      </c>
      <c r="G67" s="525">
        <f t="shared" si="1"/>
        <v>0.19351008855718499</v>
      </c>
      <c r="H67" s="526">
        <f t="shared" si="1"/>
        <v>1.2667984910220031E-2</v>
      </c>
      <c r="I67" s="526">
        <f t="shared" si="1"/>
        <v>-5.6837117445775576E-2</v>
      </c>
      <c r="J67" s="526">
        <f t="shared" si="1"/>
        <v>0.11359199653920116</v>
      </c>
      <c r="K67" s="526">
        <f t="shared" si="1"/>
        <v>5.6052662505549522E-2</v>
      </c>
      <c r="L67" s="526">
        <f t="shared" si="1"/>
        <v>4.3278407782416206E-2</v>
      </c>
    </row>
    <row r="68" spans="2:12" ht="15.75">
      <c r="B68" s="407" t="s">
        <v>443</v>
      </c>
      <c r="C68" s="824">
        <f>AVERAGE(D67:G67)</f>
        <v>0.11501999275053046</v>
      </c>
      <c r="D68" s="825"/>
      <c r="E68" s="825"/>
      <c r="F68" s="825"/>
      <c r="G68" s="825"/>
      <c r="H68" s="826">
        <f>AVERAGE(H67:L67)</f>
        <v>3.3750786858322265E-2</v>
      </c>
      <c r="I68" s="827"/>
      <c r="J68" s="827"/>
      <c r="K68" s="827"/>
      <c r="L68" s="827"/>
    </row>
    <row r="69" spans="2:12" ht="15.75">
      <c r="B69" s="407" t="s">
        <v>488</v>
      </c>
      <c r="H69" s="829">
        <f>C68</f>
        <v>0.11501999275053046</v>
      </c>
      <c r="I69" s="830"/>
      <c r="J69" s="830"/>
      <c r="K69" s="830"/>
      <c r="L69" s="830"/>
    </row>
    <row r="70" spans="2:12" ht="15.75">
      <c r="B70" s="407" t="s">
        <v>451</v>
      </c>
      <c r="H70" s="826">
        <f>US_GDP_1998</f>
        <v>4.4999999999999998E-2</v>
      </c>
      <c r="I70" s="827"/>
      <c r="J70" s="827"/>
      <c r="K70" s="827"/>
      <c r="L70" s="827"/>
    </row>
    <row r="73" spans="2:12" ht="18">
      <c r="B73" s="514" t="s">
        <v>450</v>
      </c>
    </row>
    <row r="74" spans="2:12">
      <c r="B74" s="496" t="s">
        <v>423</v>
      </c>
    </row>
    <row r="75" spans="2:12" ht="15.75" thickBot="1">
      <c r="B75" s="496"/>
    </row>
    <row r="76" spans="2:12" ht="16.5" thickBot="1">
      <c r="B76" s="407" t="s">
        <v>340</v>
      </c>
      <c r="C76" s="511">
        <v>1993</v>
      </c>
      <c r="D76" s="511">
        <v>1994</v>
      </c>
      <c r="E76" s="511">
        <v>1995</v>
      </c>
      <c r="F76" s="511">
        <v>1996</v>
      </c>
      <c r="G76" s="511">
        <v>1997</v>
      </c>
      <c r="H76" s="639" t="s">
        <v>438</v>
      </c>
      <c r="I76" s="639" t="s">
        <v>439</v>
      </c>
      <c r="J76" s="639" t="s">
        <v>440</v>
      </c>
      <c r="K76" s="639" t="s">
        <v>441</v>
      </c>
      <c r="L76" s="639" t="s">
        <v>442</v>
      </c>
    </row>
    <row r="77" spans="2:12">
      <c r="B77" s="407" t="s">
        <v>223</v>
      </c>
      <c r="C77" s="523">
        <f>C66</f>
        <v>377809</v>
      </c>
      <c r="D77" s="523">
        <f>D66</f>
        <v>438026</v>
      </c>
      <c r="E77" s="523">
        <f>E66</f>
        <v>421747</v>
      </c>
      <c r="F77" s="523">
        <f>F66</f>
        <v>482626</v>
      </c>
      <c r="G77" s="523">
        <f>G66</f>
        <v>576019</v>
      </c>
      <c r="H77" s="640"/>
      <c r="I77" s="641"/>
      <c r="J77" s="641"/>
      <c r="K77" s="641"/>
      <c r="L77" s="641"/>
    </row>
    <row r="78" spans="2:12">
      <c r="B78" s="407" t="s">
        <v>235</v>
      </c>
      <c r="C78" s="530"/>
      <c r="D78" s="530"/>
      <c r="E78" s="530"/>
      <c r="F78" s="530"/>
      <c r="G78" s="531">
        <f>G77</f>
        <v>576019</v>
      </c>
      <c r="H78" s="642">
        <f>H66</f>
        <v>583316</v>
      </c>
      <c r="I78" s="642">
        <f>I66</f>
        <v>550162</v>
      </c>
      <c r="J78" s="642">
        <f>J66</f>
        <v>612656</v>
      </c>
      <c r="K78" s="642">
        <f>K66</f>
        <v>646997</v>
      </c>
      <c r="L78" s="642">
        <f>L66</f>
        <v>674998</v>
      </c>
    </row>
    <row r="79" spans="2:12">
      <c r="B79" s="407" t="s">
        <v>447</v>
      </c>
      <c r="C79" s="532"/>
      <c r="D79" s="532"/>
      <c r="E79" s="532"/>
      <c r="F79" s="532"/>
      <c r="G79" s="531">
        <f>G77</f>
        <v>576019</v>
      </c>
      <c r="H79" s="643">
        <f t="shared" ref="H79" si="2">G77*(1+$C$68)</f>
        <v>642272.7012041678</v>
      </c>
      <c r="I79" s="643">
        <f t="shared" ref="I79:L79" si="3">H79*(1+$C$68)</f>
        <v>716146.9026405348</v>
      </c>
      <c r="J79" s="643">
        <f t="shared" si="3"/>
        <v>798518.11419056391</v>
      </c>
      <c r="K79" s="643">
        <f t="shared" si="3"/>
        <v>890363.66189592984</v>
      </c>
      <c r="L79" s="643">
        <f t="shared" si="3"/>
        <v>992773.28383253538</v>
      </c>
    </row>
    <row r="80" spans="2:12">
      <c r="B80" s="407" t="s">
        <v>452</v>
      </c>
      <c r="C80" s="533"/>
      <c r="D80" s="533"/>
      <c r="E80" s="533"/>
      <c r="F80" s="533"/>
      <c r="G80" s="531">
        <f>G78</f>
        <v>576019</v>
      </c>
      <c r="H80" s="644">
        <f>G80*(1+US_GDP_1998)</f>
        <v>601939.85499999998</v>
      </c>
      <c r="I80" s="644">
        <f>H80*(1+US_GDP_1998)</f>
        <v>629027.14847499994</v>
      </c>
      <c r="J80" s="644">
        <f>I80*(1+US_GDP_1998)</f>
        <v>657333.37015637488</v>
      </c>
      <c r="K80" s="644">
        <f>J80*(1+US_GDP_1998)</f>
        <v>686913.37181341171</v>
      </c>
      <c r="L80" s="644">
        <f>K80*(1+US_GDP_1998)</f>
        <v>717824.47354501521</v>
      </c>
    </row>
    <row r="81" spans="2:12">
      <c r="C81" s="529"/>
      <c r="D81" s="529"/>
      <c r="E81" s="529"/>
      <c r="F81" s="529"/>
      <c r="G81" s="529"/>
      <c r="H81" s="645"/>
      <c r="I81" s="645"/>
      <c r="J81" s="645"/>
      <c r="K81" s="645"/>
      <c r="L81" s="645"/>
    </row>
    <row r="82" spans="2:12">
      <c r="C82" s="529"/>
      <c r="D82" s="529"/>
      <c r="E82" s="529"/>
      <c r="F82" s="529"/>
      <c r="G82" s="529"/>
      <c r="H82" s="645"/>
      <c r="I82" s="645"/>
      <c r="J82" s="645"/>
      <c r="K82" s="645"/>
      <c r="L82" s="645"/>
    </row>
    <row r="83" spans="2:12" ht="18">
      <c r="B83" s="514" t="s">
        <v>448</v>
      </c>
      <c r="C83" s="529"/>
      <c r="D83" s="529"/>
      <c r="E83" s="529"/>
      <c r="F83" s="529"/>
      <c r="G83" s="529"/>
      <c r="H83" s="645"/>
      <c r="I83" s="645"/>
      <c r="J83" s="645"/>
      <c r="K83" s="645"/>
      <c r="L83" s="645"/>
    </row>
    <row r="84" spans="2:12">
      <c r="B84" s="496" t="s">
        <v>449</v>
      </c>
      <c r="C84" s="529"/>
      <c r="D84" s="529"/>
      <c r="E84" s="529"/>
      <c r="F84" s="529"/>
      <c r="G84" s="529"/>
      <c r="H84" s="645"/>
      <c r="I84" s="645"/>
      <c r="J84" s="645"/>
      <c r="K84" s="645"/>
      <c r="L84" s="645"/>
    </row>
    <row r="85" spans="2:12" ht="15.75" thickBot="1">
      <c r="B85" s="496"/>
      <c r="C85" s="529"/>
      <c r="D85" s="529"/>
      <c r="E85" s="529"/>
      <c r="F85" s="529"/>
      <c r="G85" s="529"/>
      <c r="H85" s="645"/>
      <c r="I85" s="645"/>
      <c r="J85" s="645"/>
      <c r="K85" s="645"/>
      <c r="L85" s="645"/>
    </row>
    <row r="86" spans="2:12" ht="16.5" thickBot="1">
      <c r="B86" s="407" t="s">
        <v>340</v>
      </c>
      <c r="C86" s="511">
        <v>1993</v>
      </c>
      <c r="D86" s="511">
        <v>1994</v>
      </c>
      <c r="E86" s="511">
        <v>1995</v>
      </c>
      <c r="F86" s="511">
        <v>1996</v>
      </c>
      <c r="G86" s="511">
        <v>1997</v>
      </c>
      <c r="H86" s="639" t="s">
        <v>438</v>
      </c>
      <c r="I86" s="639" t="s">
        <v>439</v>
      </c>
      <c r="J86" s="639" t="s">
        <v>440</v>
      </c>
      <c r="K86" s="639" t="s">
        <v>441</v>
      </c>
      <c r="L86" s="639" t="s">
        <v>442</v>
      </c>
    </row>
    <row r="87" spans="2:12">
      <c r="B87" s="407" t="s">
        <v>223</v>
      </c>
      <c r="C87" s="528"/>
      <c r="D87" s="525">
        <f>D77/C77-1</f>
        <v>0.15938476849413319</v>
      </c>
      <c r="E87" s="525">
        <f>E77/D77-1</f>
        <v>-3.7164460557135848E-2</v>
      </c>
      <c r="F87" s="525">
        <f>F77/E77-1</f>
        <v>0.1443495745079395</v>
      </c>
      <c r="G87" s="525">
        <f>G77/F77-1</f>
        <v>0.19351008855718499</v>
      </c>
      <c r="H87" s="646"/>
      <c r="I87" s="646"/>
      <c r="J87" s="646"/>
      <c r="K87" s="646"/>
      <c r="L87" s="646"/>
    </row>
    <row r="88" spans="2:12">
      <c r="B88" s="407" t="s">
        <v>235</v>
      </c>
      <c r="C88" s="534"/>
      <c r="D88" s="537"/>
      <c r="E88" s="537"/>
      <c r="F88" s="537"/>
      <c r="G88" s="537">
        <f>G87</f>
        <v>0.19351008855718499</v>
      </c>
      <c r="H88" s="647">
        <f t="shared" ref="H88:L89" si="4">H78/G78-1</f>
        <v>1.2667984910220031E-2</v>
      </c>
      <c r="I88" s="647">
        <f t="shared" si="4"/>
        <v>-5.6837117445775576E-2</v>
      </c>
      <c r="J88" s="647">
        <f t="shared" si="4"/>
        <v>0.11359199653920116</v>
      </c>
      <c r="K88" s="647">
        <f t="shared" si="4"/>
        <v>5.6052662505549522E-2</v>
      </c>
      <c r="L88" s="647">
        <f t="shared" si="4"/>
        <v>4.3278407782416206E-2</v>
      </c>
    </row>
    <row r="89" spans="2:12">
      <c r="B89" s="407" t="s">
        <v>447</v>
      </c>
      <c r="C89" s="527"/>
      <c r="D89" s="537"/>
      <c r="E89" s="537"/>
      <c r="F89" s="537"/>
      <c r="G89" s="537">
        <f>G87</f>
        <v>0.19351008855718499</v>
      </c>
      <c r="H89" s="648">
        <f t="shared" si="4"/>
        <v>0.11501999275053043</v>
      </c>
      <c r="I89" s="648">
        <f t="shared" si="4"/>
        <v>0.11501999275053043</v>
      </c>
      <c r="J89" s="648">
        <f t="shared" si="4"/>
        <v>0.11501999275053043</v>
      </c>
      <c r="K89" s="648">
        <f t="shared" si="4"/>
        <v>0.11501999275053043</v>
      </c>
      <c r="L89" s="648">
        <f t="shared" si="4"/>
        <v>0.11501999275053043</v>
      </c>
    </row>
    <row r="90" spans="2:12">
      <c r="B90" s="407" t="s">
        <v>452</v>
      </c>
      <c r="C90" s="535">
        <f t="shared" ref="C90:L90" si="5">US_GDP_1998</f>
        <v>4.4999999999999998E-2</v>
      </c>
      <c r="D90" s="536">
        <f t="shared" si="5"/>
        <v>4.4999999999999998E-2</v>
      </c>
      <c r="E90" s="536">
        <f t="shared" si="5"/>
        <v>4.4999999999999998E-2</v>
      </c>
      <c r="F90" s="536">
        <f t="shared" si="5"/>
        <v>4.4999999999999998E-2</v>
      </c>
      <c r="G90" s="536">
        <f t="shared" si="5"/>
        <v>4.4999999999999998E-2</v>
      </c>
      <c r="H90" s="649">
        <f t="shared" si="5"/>
        <v>4.4999999999999998E-2</v>
      </c>
      <c r="I90" s="649">
        <f t="shared" si="5"/>
        <v>4.4999999999999998E-2</v>
      </c>
      <c r="J90" s="649">
        <f t="shared" si="5"/>
        <v>4.4999999999999998E-2</v>
      </c>
      <c r="K90" s="649">
        <f t="shared" si="5"/>
        <v>4.4999999999999998E-2</v>
      </c>
      <c r="L90" s="649">
        <f t="shared" si="5"/>
        <v>4.4999999999999998E-2</v>
      </c>
    </row>
    <row r="92" spans="2:12" ht="15.75">
      <c r="B92" s="407" t="s">
        <v>453</v>
      </c>
      <c r="C92" s="824">
        <f>AVERAGE(D87:G87)</f>
        <v>0.11501999275053046</v>
      </c>
      <c r="D92" s="825"/>
      <c r="E92" s="825"/>
      <c r="F92" s="825"/>
      <c r="G92" s="825"/>
    </row>
    <row r="93" spans="2:12" ht="15.75">
      <c r="B93" s="407" t="s">
        <v>454</v>
      </c>
      <c r="C93" s="516"/>
      <c r="D93" s="478"/>
      <c r="E93" s="478"/>
      <c r="H93" s="826">
        <f t="shared" ref="H93:H95" si="6">AVERAGE(H88:L88)</f>
        <v>3.3750786858322265E-2</v>
      </c>
      <c r="I93" s="827"/>
      <c r="J93" s="827"/>
      <c r="K93" s="827"/>
      <c r="L93" s="827"/>
    </row>
    <row r="94" spans="2:12" ht="15.75">
      <c r="B94" s="407" t="s">
        <v>455</v>
      </c>
      <c r="C94" s="516"/>
      <c r="D94" s="478"/>
      <c r="E94" s="478"/>
      <c r="H94" s="829">
        <f t="shared" si="6"/>
        <v>0.11501999275053043</v>
      </c>
      <c r="I94" s="830"/>
      <c r="J94" s="830"/>
      <c r="K94" s="830"/>
      <c r="L94" s="830"/>
    </row>
    <row r="95" spans="2:12" ht="15.75">
      <c r="B95" s="407" t="s">
        <v>456</v>
      </c>
      <c r="C95" s="516"/>
      <c r="D95" s="478"/>
      <c r="E95" s="478"/>
      <c r="H95" s="826">
        <f t="shared" si="6"/>
        <v>4.4999999999999998E-2</v>
      </c>
      <c r="I95" s="827"/>
      <c r="J95" s="827"/>
      <c r="K95" s="827"/>
      <c r="L95" s="827"/>
    </row>
  </sheetData>
  <mergeCells count="14">
    <mergeCell ref="C92:G92"/>
    <mergeCell ref="H93:L93"/>
    <mergeCell ref="H95:L95"/>
    <mergeCell ref="H70:L70"/>
    <mergeCell ref="B20:G21"/>
    <mergeCell ref="C68:G68"/>
    <mergeCell ref="H68:L68"/>
    <mergeCell ref="H94:L94"/>
    <mergeCell ref="C55:D55"/>
    <mergeCell ref="C56:D56"/>
    <mergeCell ref="C57:D57"/>
    <mergeCell ref="C32:G32"/>
    <mergeCell ref="C47:G47"/>
    <mergeCell ref="H69:L69"/>
  </mergeCell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X114"/>
  <sheetViews>
    <sheetView showGridLines="0" tabSelected="1" zoomScale="80" zoomScaleNormal="80" workbookViewId="0"/>
  </sheetViews>
  <sheetFormatPr defaultRowHeight="15"/>
  <cols>
    <col min="1" max="1" width="9.140625" style="513"/>
    <col min="2" max="2" width="26.28515625" style="559" customWidth="1"/>
    <col min="3" max="4" width="18.7109375" style="513" customWidth="1"/>
    <col min="5" max="5" width="19.42578125" style="513" customWidth="1"/>
    <col min="6" max="8" width="18.7109375" style="513" customWidth="1"/>
    <col min="9" max="9" width="20.28515625" style="559" customWidth="1"/>
    <col min="10" max="10" width="13.7109375" style="513" customWidth="1"/>
    <col min="11" max="11" width="11.42578125" style="513" bestFit="1" customWidth="1"/>
    <col min="12" max="12" width="16.140625" style="513" customWidth="1"/>
    <col min="13" max="24" width="13.7109375" style="513" customWidth="1"/>
    <col min="25" max="25" width="12.7109375" style="513" customWidth="1"/>
    <col min="26" max="16384" width="9.140625" style="513"/>
  </cols>
  <sheetData>
    <row r="2" spans="2:7" ht="18">
      <c r="B2" s="558" t="s">
        <v>473</v>
      </c>
    </row>
    <row r="5" spans="2:7" ht="15.75">
      <c r="B5" s="565" t="s">
        <v>505</v>
      </c>
      <c r="C5" s="559"/>
      <c r="D5" s="571"/>
      <c r="E5" s="573"/>
    </row>
    <row r="6" spans="2:7">
      <c r="B6" s="562" t="s">
        <v>410</v>
      </c>
      <c r="C6" s="548">
        <f>WACC</f>
        <v>0.10741065496620235</v>
      </c>
      <c r="D6" s="572"/>
      <c r="E6" s="573"/>
    </row>
    <row r="7" spans="2:7">
      <c r="B7" s="562" t="s">
        <v>405</v>
      </c>
      <c r="C7" s="548">
        <f>GrowthRate</f>
        <v>4.3278407782416206E-2</v>
      </c>
      <c r="D7" s="572"/>
      <c r="E7" s="573"/>
    </row>
    <row r="8" spans="2:7">
      <c r="B8" s="513"/>
    </row>
    <row r="9" spans="2:7" ht="15.75" thickBot="1">
      <c r="B9" s="513"/>
      <c r="G9" s="513" t="s">
        <v>476</v>
      </c>
    </row>
    <row r="10" spans="2:7" ht="16.5" thickBot="1">
      <c r="B10" s="562" t="s">
        <v>340</v>
      </c>
      <c r="C10" s="511">
        <v>1998</v>
      </c>
      <c r="D10" s="511">
        <v>1999</v>
      </c>
      <c r="E10" s="511">
        <v>2000</v>
      </c>
      <c r="F10" s="511">
        <v>2001</v>
      </c>
      <c r="G10" s="511">
        <v>2002</v>
      </c>
    </row>
    <row r="11" spans="2:7">
      <c r="B11" s="562" t="s">
        <v>474</v>
      </c>
      <c r="C11" s="566">
        <v>1</v>
      </c>
      <c r="D11" s="566">
        <v>2</v>
      </c>
      <c r="E11" s="566">
        <v>3</v>
      </c>
      <c r="F11" s="566">
        <v>4</v>
      </c>
      <c r="G11" s="566">
        <v>5</v>
      </c>
    </row>
    <row r="12" spans="2:7" ht="18">
      <c r="B12" s="559" t="s">
        <v>483</v>
      </c>
      <c r="C12" s="513">
        <f>'3.1 FreeCashFlows'!C18</f>
        <v>-23302.508572385006</v>
      </c>
      <c r="D12" s="513">
        <f>'3.1 FreeCashFlows'!D18</f>
        <v>60969.625835273269</v>
      </c>
      <c r="E12" s="513">
        <f>'3.1 FreeCashFlows'!E18</f>
        <v>65597.856180668168</v>
      </c>
      <c r="F12" s="513">
        <f>'3.1 FreeCashFlows'!F18</f>
        <v>71118.368653675716</v>
      </c>
      <c r="G12" s="513">
        <f>'3.1 FreeCashFlows'!G18</f>
        <v>57093.891021820717</v>
      </c>
    </row>
    <row r="13" spans="2:7">
      <c r="B13" s="559" t="s">
        <v>408</v>
      </c>
      <c r="C13" s="486">
        <f>1/(1+$C$6)^C$11</f>
        <v>0.90300738530506508</v>
      </c>
      <c r="D13" s="486">
        <f>1/(1+$C$6)^D$11</f>
        <v>0.81542233791549024</v>
      </c>
      <c r="E13" s="486">
        <f>1/(1+$C$6)^E$11</f>
        <v>0.73633239328041</v>
      </c>
      <c r="F13" s="486">
        <f>1/(1+$C$6)^F$11</f>
        <v>0.66491358917156385</v>
      </c>
      <c r="G13" s="486"/>
    </row>
    <row r="14" spans="2:7">
      <c r="B14" s="559" t="s">
        <v>477</v>
      </c>
      <c r="C14" s="513">
        <f t="shared" ref="C14:F14" si="0">C12*C13</f>
        <v>-21042.337336998251</v>
      </c>
      <c r="D14" s="513">
        <f t="shared" si="0"/>
        <v>49715.994840431202</v>
      </c>
      <c r="E14" s="513">
        <f t="shared" si="0"/>
        <v>48301.826435575531</v>
      </c>
      <c r="F14" s="513">
        <f t="shared" si="0"/>
        <v>47287.569757541962</v>
      </c>
      <c r="G14" s="568">
        <f>G21</f>
        <v>591940.96053266909</v>
      </c>
    </row>
    <row r="15" spans="2:7">
      <c r="C15" s="568">
        <f t="shared" ref="C15:F15" si="1">C10</f>
        <v>1998</v>
      </c>
      <c r="D15" s="568">
        <f t="shared" si="1"/>
        <v>1999</v>
      </c>
      <c r="E15" s="568">
        <f t="shared" si="1"/>
        <v>2000</v>
      </c>
      <c r="F15" s="568">
        <f t="shared" si="1"/>
        <v>2001</v>
      </c>
      <c r="G15" s="568" t="s">
        <v>487</v>
      </c>
    </row>
    <row r="16" spans="2:7">
      <c r="D16" s="437"/>
    </row>
    <row r="17" spans="2:14" ht="15.75">
      <c r="B17" s="560" t="s">
        <v>290</v>
      </c>
      <c r="F17" s="560" t="s">
        <v>407</v>
      </c>
      <c r="G17" s="567"/>
    </row>
    <row r="18" spans="2:14">
      <c r="B18" s="559" t="s">
        <v>478</v>
      </c>
      <c r="C18" s="513">
        <f>SUM(C14:F14)</f>
        <v>124263.05369655044</v>
      </c>
      <c r="F18" s="559" t="s">
        <v>476</v>
      </c>
      <c r="G18" s="513">
        <f>G12</f>
        <v>57093.891021820717</v>
      </c>
    </row>
    <row r="19" spans="2:14">
      <c r="B19" s="559" t="s">
        <v>479</v>
      </c>
      <c r="C19" s="513">
        <f>G21</f>
        <v>591940.96053266909</v>
      </c>
      <c r="F19" s="559" t="s">
        <v>480</v>
      </c>
      <c r="G19" s="513">
        <f>G18/(C6-C7)</f>
        <v>890252.46313612943</v>
      </c>
    </row>
    <row r="20" spans="2:14" ht="18.75" thickBot="1">
      <c r="B20" s="559" t="s">
        <v>481</v>
      </c>
      <c r="C20" s="564">
        <f>SUM(C18:C19)</f>
        <v>716204.01422921952</v>
      </c>
      <c r="F20" s="562" t="s">
        <v>484</v>
      </c>
      <c r="G20" s="486">
        <f>F13</f>
        <v>0.66491358917156385</v>
      </c>
    </row>
    <row r="21" spans="2:14" ht="17.25" thickTop="1" thickBot="1">
      <c r="B21" s="559" t="s">
        <v>482</v>
      </c>
      <c r="C21" s="574">
        <f>C20*0.000001</f>
        <v>0.71620401422921953</v>
      </c>
      <c r="F21" s="562" t="s">
        <v>477</v>
      </c>
      <c r="G21" s="564">
        <f>G19*G20</f>
        <v>591940.96053266909</v>
      </c>
    </row>
    <row r="22" spans="2:14" ht="15.75" thickTop="1">
      <c r="G22" s="437"/>
    </row>
    <row r="23" spans="2:14">
      <c r="B23" s="569" t="s">
        <v>486</v>
      </c>
    </row>
    <row r="24" spans="2:14">
      <c r="B24" s="569" t="s">
        <v>485</v>
      </c>
    </row>
    <row r="25" spans="2:14" ht="15.75">
      <c r="I25" s="565" t="s">
        <v>556</v>
      </c>
    </row>
    <row r="26" spans="2:14">
      <c r="M26" s="559"/>
    </row>
    <row r="27" spans="2:14" ht="15.75">
      <c r="B27" s="560" t="s">
        <v>315</v>
      </c>
      <c r="E27" s="565" t="s">
        <v>552</v>
      </c>
      <c r="J27" s="630" t="s">
        <v>555</v>
      </c>
      <c r="K27" s="630" t="s">
        <v>557</v>
      </c>
      <c r="L27" s="630" t="s">
        <v>558</v>
      </c>
      <c r="M27" s="630" t="s">
        <v>568</v>
      </c>
      <c r="N27" s="559"/>
    </row>
    <row r="28" spans="2:14">
      <c r="B28" s="559" t="s">
        <v>290</v>
      </c>
      <c r="C28" s="513">
        <f>C20</f>
        <v>716204.01422921952</v>
      </c>
      <c r="E28" s="559" t="s">
        <v>517</v>
      </c>
      <c r="F28" s="437">
        <v>0</v>
      </c>
      <c r="G28" s="650" t="s">
        <v>553</v>
      </c>
      <c r="I28" s="559" t="s">
        <v>290</v>
      </c>
      <c r="J28" s="513">
        <f>MultiplesEV</f>
        <v>1707528.7444725011</v>
      </c>
      <c r="K28" s="513">
        <f>EnterpriseValue</f>
        <v>716204.01422921952</v>
      </c>
      <c r="L28" s="513">
        <f>L30+L29</f>
        <v>1019177</v>
      </c>
      <c r="M28" s="513">
        <f>M29+M30</f>
        <v>1004891.202</v>
      </c>
      <c r="N28" s="559"/>
    </row>
    <row r="29" spans="2:14">
      <c r="B29" s="559" t="s">
        <v>298</v>
      </c>
      <c r="C29" s="513">
        <f>NetDebt</f>
        <v>232444</v>
      </c>
      <c r="E29" s="559" t="s">
        <v>518</v>
      </c>
      <c r="F29" s="437">
        <v>0</v>
      </c>
      <c r="G29" s="650" t="s">
        <v>553</v>
      </c>
      <c r="I29" s="559" t="s">
        <v>298</v>
      </c>
      <c r="J29" s="513">
        <f>NetDebt</f>
        <v>232444</v>
      </c>
      <c r="K29" s="513">
        <f>NetDebt</f>
        <v>232444</v>
      </c>
      <c r="L29" s="513">
        <f>NetDebt</f>
        <v>232444</v>
      </c>
      <c r="M29" s="513">
        <f>NetDebt</f>
        <v>232444</v>
      </c>
      <c r="N29" s="559"/>
    </row>
    <row r="30" spans="2:14" ht="15.75" thickBot="1">
      <c r="B30" s="559" t="s">
        <v>297</v>
      </c>
      <c r="C30" s="513">
        <f>C28-C29</f>
        <v>483760.01422921952</v>
      </c>
      <c r="E30" s="559" t="s">
        <v>236</v>
      </c>
      <c r="F30" s="417">
        <f>IF(OverrideEquityDiscount="",SUM(F28:F29),OverrideEquityDiscount)</f>
        <v>0</v>
      </c>
      <c r="I30" s="559" t="s">
        <v>297</v>
      </c>
      <c r="J30" s="513">
        <f>J28-J29</f>
        <v>1475084.7444725011</v>
      </c>
      <c r="K30" s="513">
        <f>$C$30</f>
        <v>483760.01422921952</v>
      </c>
      <c r="L30" s="513">
        <f>'Exhibit 3a'!G46</f>
        <v>786733</v>
      </c>
      <c r="M30" s="513">
        <f>M31*NumberOfShares/1000</f>
        <v>772447.20200000005</v>
      </c>
      <c r="N30" s="559"/>
    </row>
    <row r="31" spans="2:14" ht="16.5" thickTop="1" thickBot="1">
      <c r="B31" s="559" t="s">
        <v>506</v>
      </c>
      <c r="C31" s="547">
        <f>NumberOfShares</f>
        <v>7587.89</v>
      </c>
      <c r="E31" s="559"/>
      <c r="I31" s="559" t="s">
        <v>315</v>
      </c>
      <c r="J31" s="651">
        <f>J30/NumberOfShares*1000</f>
        <v>194399.85878452391</v>
      </c>
      <c r="K31" s="651">
        <f>SharePrice</f>
        <v>63754.220768780186</v>
      </c>
      <c r="L31" s="651">
        <f>L30/NumberOfShares*1000</f>
        <v>103682.71021324769</v>
      </c>
      <c r="M31" s="651">
        <f>AVERAGE(100000,103600)</f>
        <v>101800</v>
      </c>
      <c r="N31" s="559"/>
    </row>
    <row r="32" spans="2:14" ht="16.5" thickTop="1" thickBot="1">
      <c r="B32" s="559" t="s">
        <v>315</v>
      </c>
      <c r="C32" s="564">
        <f>C30/C31*1000*(1-EquityDiscount)</f>
        <v>63754.220768780186</v>
      </c>
      <c r="E32" s="559"/>
      <c r="N32" s="559"/>
    </row>
    <row r="33" spans="2:10" ht="15.75" thickTop="1">
      <c r="F33" s="553"/>
      <c r="H33" s="652"/>
      <c r="J33" s="653" t="str">
        <f>"WACC: "&amp;ROUND(WACC*100,2)&amp;"%,  Growth Rate: "&amp;ROUND(GrowthRate*100,2)&amp;"%"</f>
        <v>WACC: 10.74%,  Growth Rate: 4.33%</v>
      </c>
    </row>
    <row r="34" spans="2:10" s="594" customFormat="1">
      <c r="B34" s="593"/>
      <c r="F34" s="654"/>
      <c r="I34" s="593"/>
    </row>
    <row r="35" spans="2:10" s="567" customFormat="1">
      <c r="B35" s="591"/>
      <c r="I35" s="591"/>
    </row>
    <row r="36" spans="2:10" ht="18">
      <c r="B36" s="558" t="s">
        <v>516</v>
      </c>
    </row>
    <row r="38" spans="2:10">
      <c r="E38" s="576">
        <v>716204.01422921999</v>
      </c>
      <c r="H38" s="576">
        <v>63754.220768780186</v>
      </c>
    </row>
    <row r="39" spans="2:10" ht="15.75">
      <c r="B39" s="565" t="s">
        <v>475</v>
      </c>
      <c r="C39" s="561" t="s">
        <v>513</v>
      </c>
      <c r="D39" s="561" t="s">
        <v>503</v>
      </c>
      <c r="E39" s="561" t="s">
        <v>491</v>
      </c>
      <c r="F39" s="561" t="s">
        <v>492</v>
      </c>
      <c r="G39" s="570" t="s">
        <v>373</v>
      </c>
      <c r="H39" s="561" t="s">
        <v>514</v>
      </c>
      <c r="I39" s="561" t="s">
        <v>515</v>
      </c>
      <c r="J39" s="570" t="s">
        <v>373</v>
      </c>
    </row>
    <row r="40" spans="2:10">
      <c r="B40" s="559" t="s">
        <v>319</v>
      </c>
      <c r="C40" s="437">
        <f>WACC</f>
        <v>0.10741065496620235</v>
      </c>
      <c r="D40" s="414"/>
      <c r="E40" s="513">
        <f>OriginalEV</f>
        <v>716204.01422921999</v>
      </c>
      <c r="F40" s="513">
        <f t="shared" ref="F40:F43" si="2">$C$20</f>
        <v>716204.01422921952</v>
      </c>
      <c r="G40" s="513">
        <f t="shared" ref="G40:G43" si="3">F40-E40</f>
        <v>0</v>
      </c>
      <c r="H40" s="513">
        <f>OriginalPrice</f>
        <v>63754.220768780186</v>
      </c>
      <c r="I40" s="513">
        <f>SharePrice</f>
        <v>63754.220768780186</v>
      </c>
      <c r="J40" s="513">
        <f t="shared" ref="J40:J43" si="4">I40-H40</f>
        <v>0</v>
      </c>
    </row>
    <row r="41" spans="2:10">
      <c r="B41" s="559" t="s">
        <v>406</v>
      </c>
      <c r="C41" s="437">
        <f>GrowthRate</f>
        <v>4.3278407782416206E-2</v>
      </c>
      <c r="D41" s="414"/>
      <c r="E41" s="513">
        <f>OriginalEV</f>
        <v>716204.01422921999</v>
      </c>
      <c r="F41" s="513">
        <f t="shared" si="2"/>
        <v>716204.01422921952</v>
      </c>
      <c r="G41" s="513">
        <f t="shared" si="3"/>
        <v>0</v>
      </c>
      <c r="H41" s="513">
        <f>OriginalPrice</f>
        <v>63754.220768780186</v>
      </c>
      <c r="I41" s="513">
        <f>SharePrice</f>
        <v>63754.220768780186</v>
      </c>
      <c r="J41" s="513">
        <f t="shared" si="4"/>
        <v>0</v>
      </c>
    </row>
    <row r="42" spans="2:10">
      <c r="B42" s="559" t="s">
        <v>504</v>
      </c>
      <c r="C42" s="547">
        <f>EquityBeta</f>
        <v>0.97763457302569201</v>
      </c>
      <c r="D42" s="575"/>
      <c r="E42" s="513">
        <f>OriginalEV</f>
        <v>716204.01422921999</v>
      </c>
      <c r="F42" s="513">
        <f t="shared" si="2"/>
        <v>716204.01422921952</v>
      </c>
      <c r="G42" s="513">
        <f t="shared" si="3"/>
        <v>0</v>
      </c>
      <c r="H42" s="513">
        <f>OriginalPrice</f>
        <v>63754.220768780186</v>
      </c>
      <c r="I42" s="513">
        <f>SharePrice</f>
        <v>63754.220768780186</v>
      </c>
      <c r="J42" s="513">
        <f t="shared" si="4"/>
        <v>0</v>
      </c>
    </row>
    <row r="43" spans="2:10">
      <c r="B43" s="559" t="s">
        <v>493</v>
      </c>
      <c r="C43" s="437">
        <f>MarketRiskPremium</f>
        <v>7.0000000000000007E-2</v>
      </c>
      <c r="D43" s="414"/>
      <c r="E43" s="513">
        <f>OriginalEV</f>
        <v>716204.01422921999</v>
      </c>
      <c r="F43" s="513">
        <f t="shared" si="2"/>
        <v>716204.01422921952</v>
      </c>
      <c r="G43" s="513">
        <f t="shared" si="3"/>
        <v>0</v>
      </c>
      <c r="H43" s="513">
        <f>OriginalPrice</f>
        <v>63754.220768780186</v>
      </c>
      <c r="I43" s="513">
        <f>SharePrice</f>
        <v>63754.220768780186</v>
      </c>
      <c r="J43" s="513">
        <f t="shared" si="4"/>
        <v>0</v>
      </c>
    </row>
    <row r="44" spans="2:10">
      <c r="B44" s="559" t="s">
        <v>520</v>
      </c>
      <c r="C44" s="437">
        <f>EquityDiscount</f>
        <v>0</v>
      </c>
      <c r="D44" s="414"/>
      <c r="E44" s="513">
        <f>OriginalEV</f>
        <v>716204.01422921999</v>
      </c>
      <c r="F44" s="513">
        <f>$C$20</f>
        <v>716204.01422921952</v>
      </c>
      <c r="G44" s="513">
        <f t="shared" ref="G44" si="5">F44-E44</f>
        <v>0</v>
      </c>
      <c r="H44" s="513">
        <f>OriginalPrice</f>
        <v>63754.220768780186</v>
      </c>
      <c r="I44" s="513">
        <f>SharePrice</f>
        <v>63754.220768780186</v>
      </c>
      <c r="J44" s="513">
        <f t="shared" ref="J44" si="6">I44-H44</f>
        <v>0</v>
      </c>
    </row>
    <row r="47" spans="2:10" ht="15.75">
      <c r="B47" s="565" t="s">
        <v>490</v>
      </c>
      <c r="C47" s="561" t="s">
        <v>494</v>
      </c>
      <c r="D47" s="561" t="s">
        <v>491</v>
      </c>
      <c r="E47" s="561" t="s">
        <v>492</v>
      </c>
      <c r="F47" s="570" t="s">
        <v>373</v>
      </c>
      <c r="G47" s="630" t="s">
        <v>563</v>
      </c>
      <c r="H47" s="592" t="s">
        <v>511</v>
      </c>
      <c r="I47" s="631" t="s">
        <v>373</v>
      </c>
    </row>
    <row r="48" spans="2:10">
      <c r="B48" s="559" t="s">
        <v>497</v>
      </c>
      <c r="C48" s="437">
        <v>0.1174</v>
      </c>
      <c r="D48" s="513">
        <f t="shared" ref="D48:D56" si="7">OriginalEV</f>
        <v>716204.01422921999</v>
      </c>
      <c r="E48" s="513">
        <v>614708.67349572398</v>
      </c>
      <c r="F48" s="513">
        <f t="shared" ref="F48:F53" si="8">E48-D48</f>
        <v>-101495.34073349601</v>
      </c>
      <c r="G48" s="513">
        <f t="shared" ref="G48:G56" si="9">OriginalPrice</f>
        <v>63754.220768780186</v>
      </c>
      <c r="H48" s="513">
        <v>50378.257130206679</v>
      </c>
      <c r="I48" s="513">
        <f t="shared" ref="I48:I56" si="10">H48-G48</f>
        <v>-13375.963638573507</v>
      </c>
    </row>
    <row r="49" spans="2:10">
      <c r="B49" s="559" t="s">
        <v>498</v>
      </c>
      <c r="C49" s="437">
        <v>9.74E-2</v>
      </c>
      <c r="D49" s="513">
        <f t="shared" si="7"/>
        <v>716204.01422921999</v>
      </c>
      <c r="E49" s="513">
        <v>855441.91054179019</v>
      </c>
      <c r="F49" s="513">
        <f t="shared" si="8"/>
        <v>139237.8963125702</v>
      </c>
      <c r="G49" s="513">
        <f t="shared" si="9"/>
        <v>63754.220768780186</v>
      </c>
      <c r="H49" s="513">
        <v>82104.235899807478</v>
      </c>
      <c r="I49" s="513">
        <f t="shared" si="10"/>
        <v>18350.015131027292</v>
      </c>
    </row>
    <row r="50" spans="2:10">
      <c r="B50" s="559" t="s">
        <v>499</v>
      </c>
      <c r="C50" s="437">
        <v>5.33E-2</v>
      </c>
      <c r="D50" s="513">
        <f t="shared" si="7"/>
        <v>716204.01422921999</v>
      </c>
      <c r="E50" s="513">
        <v>825834.75011753105</v>
      </c>
      <c r="F50" s="513">
        <f t="shared" si="8"/>
        <v>109630.73588831106</v>
      </c>
      <c r="G50" s="513">
        <f t="shared" si="9"/>
        <v>63754.220768780186</v>
      </c>
      <c r="H50" s="513">
        <v>78202.339532799102</v>
      </c>
      <c r="I50" s="513">
        <f t="shared" si="10"/>
        <v>14448.118764018916</v>
      </c>
    </row>
    <row r="51" spans="2:10">
      <c r="B51" s="559" t="s">
        <v>500</v>
      </c>
      <c r="C51" s="437">
        <v>3.3300000000000003E-2</v>
      </c>
      <c r="D51" s="513">
        <f t="shared" si="7"/>
        <v>716204.01422921999</v>
      </c>
      <c r="E51" s="513">
        <v>636503.8916219672</v>
      </c>
      <c r="F51" s="513">
        <f t="shared" si="8"/>
        <v>-79700.122607252793</v>
      </c>
      <c r="G51" s="513">
        <f t="shared" si="9"/>
        <v>63754.220768780186</v>
      </c>
      <c r="H51" s="513">
        <v>53250.625881762542</v>
      </c>
      <c r="I51" s="513">
        <f t="shared" si="10"/>
        <v>-10503.594887017643</v>
      </c>
    </row>
    <row r="52" spans="2:10">
      <c r="B52" s="559" t="s">
        <v>496</v>
      </c>
      <c r="C52" s="547">
        <v>1.5</v>
      </c>
      <c r="D52" s="513">
        <f t="shared" si="7"/>
        <v>716204.01422921999</v>
      </c>
      <c r="E52" s="513">
        <v>485972.37604150374</v>
      </c>
      <c r="F52" s="513">
        <f t="shared" si="8"/>
        <v>-230231.63818771625</v>
      </c>
      <c r="G52" s="513">
        <f t="shared" si="9"/>
        <v>63754.220768780186</v>
      </c>
      <c r="H52" s="513">
        <v>33412.236608794236</v>
      </c>
      <c r="I52" s="513">
        <f t="shared" si="10"/>
        <v>-30341.98415998595</v>
      </c>
    </row>
    <row r="53" spans="2:10">
      <c r="B53" s="559" t="s">
        <v>495</v>
      </c>
      <c r="C53" s="547">
        <v>0.5</v>
      </c>
      <c r="D53" s="513">
        <f t="shared" si="7"/>
        <v>716204.01422921999</v>
      </c>
      <c r="E53" s="513">
        <v>1222955.1166521381</v>
      </c>
      <c r="F53" s="513">
        <f t="shared" si="8"/>
        <v>506751.10242291808</v>
      </c>
      <c r="G53" s="513">
        <f t="shared" si="9"/>
        <v>63754.220768780186</v>
      </c>
      <c r="H53" s="513">
        <v>130538.41274084602</v>
      </c>
      <c r="I53" s="513">
        <f t="shared" si="10"/>
        <v>66784.191972065833</v>
      </c>
    </row>
    <row r="54" spans="2:10">
      <c r="B54" s="559" t="s">
        <v>501</v>
      </c>
      <c r="C54" s="437">
        <v>0.08</v>
      </c>
      <c r="D54" s="513">
        <f t="shared" si="7"/>
        <v>716204.01422921999</v>
      </c>
      <c r="E54" s="513">
        <v>636910.10728661658</v>
      </c>
      <c r="F54" s="513">
        <v>-79293.906942603411</v>
      </c>
      <c r="G54" s="513">
        <f t="shared" si="9"/>
        <v>63754.220768780186</v>
      </c>
      <c r="H54" s="513">
        <v>53304.160614692169</v>
      </c>
      <c r="I54" s="513">
        <f t="shared" si="10"/>
        <v>-10450.060154088016</v>
      </c>
    </row>
    <row r="55" spans="2:10">
      <c r="B55" s="559" t="s">
        <v>502</v>
      </c>
      <c r="C55" s="437">
        <v>0.06</v>
      </c>
      <c r="D55" s="513">
        <f t="shared" si="7"/>
        <v>716204.01422921999</v>
      </c>
      <c r="E55" s="513">
        <v>816618.15787645476</v>
      </c>
      <c r="F55" s="513">
        <v>100414.14364723477</v>
      </c>
      <c r="G55" s="513">
        <f t="shared" si="9"/>
        <v>63754.220768780186</v>
      </c>
      <c r="H55" s="513">
        <v>76987.694586565543</v>
      </c>
      <c r="I55" s="513">
        <f t="shared" si="10"/>
        <v>13233.473817785358</v>
      </c>
    </row>
    <row r="56" spans="2:10">
      <c r="B56" s="559" t="s">
        <v>560</v>
      </c>
      <c r="C56" s="437">
        <v>0.05</v>
      </c>
      <c r="D56" s="513">
        <f t="shared" si="7"/>
        <v>716204.01422921999</v>
      </c>
      <c r="E56" s="513">
        <v>947899.65232187905</v>
      </c>
      <c r="F56" s="513">
        <f>E56-D56</f>
        <v>231695.63809265906</v>
      </c>
      <c r="G56" s="513">
        <f t="shared" si="9"/>
        <v>63754.220768780186</v>
      </c>
      <c r="H56" s="513">
        <v>94289.143928269783</v>
      </c>
      <c r="I56" s="513">
        <f t="shared" si="10"/>
        <v>30534.923159489597</v>
      </c>
    </row>
    <row r="59" spans="2:10" ht="15.75">
      <c r="B59" s="565" t="s">
        <v>490</v>
      </c>
      <c r="C59" s="561" t="s">
        <v>494</v>
      </c>
      <c r="D59" s="561" t="s">
        <v>563</v>
      </c>
      <c r="E59" s="630" t="s">
        <v>512</v>
      </c>
      <c r="F59" s="570" t="s">
        <v>373</v>
      </c>
      <c r="G59" s="630" t="s">
        <v>491</v>
      </c>
      <c r="H59" s="561" t="s">
        <v>492</v>
      </c>
      <c r="I59" s="631" t="s">
        <v>373</v>
      </c>
      <c r="J59" s="565" t="s">
        <v>337</v>
      </c>
    </row>
    <row r="60" spans="2:10">
      <c r="B60" s="559" t="s">
        <v>561</v>
      </c>
      <c r="C60" s="629">
        <v>4.561152742152965E-2</v>
      </c>
      <c r="D60" s="513">
        <f t="shared" ref="D60:D66" si="11">OriginalPrice</f>
        <v>63754.220768780186</v>
      </c>
      <c r="E60" s="513">
        <v>103683</v>
      </c>
      <c r="F60" s="513">
        <f t="shared" ref="F60" si="12">E60-D60</f>
        <v>39928.779231219814</v>
      </c>
      <c r="G60" s="513">
        <f t="shared" ref="G60:G66" si="13">OriginalEV</f>
        <v>716204.01422921999</v>
      </c>
      <c r="H60" s="513">
        <v>1019179.2007968817</v>
      </c>
      <c r="I60" s="513">
        <f t="shared" ref="I60:I66" si="14">H60-G60</f>
        <v>302975.1865676617</v>
      </c>
      <c r="J60" s="559" t="s">
        <v>566</v>
      </c>
    </row>
    <row r="61" spans="2:10">
      <c r="B61" s="559" t="s">
        <v>562</v>
      </c>
      <c r="C61" s="437">
        <v>4.6443084295378037E-2</v>
      </c>
      <c r="D61" s="513">
        <f t="shared" si="11"/>
        <v>63754.220768780186</v>
      </c>
      <c r="E61" s="513">
        <v>101800</v>
      </c>
      <c r="F61" s="513">
        <f>E61-D61</f>
        <v>38045.779231219814</v>
      </c>
      <c r="G61" s="513">
        <f t="shared" si="13"/>
        <v>716204.01422921999</v>
      </c>
      <c r="H61" s="513">
        <v>1004891.2050118418</v>
      </c>
      <c r="I61" s="513">
        <f t="shared" si="14"/>
        <v>288687.19078262185</v>
      </c>
      <c r="J61" s="559" t="s">
        <v>567</v>
      </c>
    </row>
    <row r="62" spans="2:10">
      <c r="B62" s="559" t="s">
        <v>508</v>
      </c>
      <c r="C62" s="548">
        <v>6.3891680064792983E-2</v>
      </c>
      <c r="D62" s="513">
        <f t="shared" si="11"/>
        <v>63754.220768780186</v>
      </c>
      <c r="E62" s="513">
        <v>272999.99999992002</v>
      </c>
      <c r="F62" s="513">
        <f t="shared" ref="F62:F65" si="15">E62-D62</f>
        <v>209245.77923113984</v>
      </c>
      <c r="G62" s="513">
        <f t="shared" si="13"/>
        <v>716204.01422921999</v>
      </c>
      <c r="H62" s="513">
        <v>2303937.9699993967</v>
      </c>
      <c r="I62" s="513">
        <f t="shared" si="14"/>
        <v>1587733.9557701768</v>
      </c>
      <c r="J62" s="559" t="s">
        <v>564</v>
      </c>
    </row>
    <row r="63" spans="2:10">
      <c r="B63" s="559" t="s">
        <v>507</v>
      </c>
      <c r="C63" s="437">
        <v>8.9994065127169592E-2</v>
      </c>
      <c r="D63" s="513">
        <f t="shared" si="11"/>
        <v>63754.220768780186</v>
      </c>
      <c r="E63" s="513">
        <v>272999.99999548792</v>
      </c>
      <c r="F63" s="513">
        <f t="shared" si="15"/>
        <v>209245.77922670773</v>
      </c>
      <c r="G63" s="513">
        <f t="shared" si="13"/>
        <v>716204.01422921999</v>
      </c>
      <c r="H63" s="513">
        <v>2303937.9699993967</v>
      </c>
      <c r="I63" s="513">
        <f t="shared" si="14"/>
        <v>1587733.9557701768</v>
      </c>
      <c r="J63" s="559" t="s">
        <v>564</v>
      </c>
    </row>
    <row r="64" spans="2:10">
      <c r="B64" s="559" t="s">
        <v>509</v>
      </c>
      <c r="C64" s="548">
        <v>0.1144008983934023</v>
      </c>
      <c r="D64" s="513">
        <f t="shared" si="11"/>
        <v>63754.220768780186</v>
      </c>
      <c r="E64" s="513">
        <v>54000.000291235658</v>
      </c>
      <c r="F64" s="513">
        <f t="shared" si="15"/>
        <v>-9754.220477544528</v>
      </c>
      <c r="G64" s="513">
        <f t="shared" si="13"/>
        <v>716204.01422921999</v>
      </c>
      <c r="H64" s="513">
        <v>642190.06220986415</v>
      </c>
      <c r="I64" s="513">
        <f t="shared" si="14"/>
        <v>-74013.952019355842</v>
      </c>
      <c r="J64" s="559" t="s">
        <v>565</v>
      </c>
    </row>
    <row r="65" spans="2:24">
      <c r="B65" s="559" t="s">
        <v>510</v>
      </c>
      <c r="C65" s="437">
        <v>3.411363909639293E-2</v>
      </c>
      <c r="D65" s="513">
        <f t="shared" si="11"/>
        <v>63754.220768780186</v>
      </c>
      <c r="E65" s="513">
        <v>53999.999997594467</v>
      </c>
      <c r="F65" s="513">
        <f t="shared" si="15"/>
        <v>-9754.2207711857191</v>
      </c>
      <c r="G65" s="513">
        <f t="shared" si="13"/>
        <v>716204.01422921999</v>
      </c>
      <c r="H65" s="513">
        <v>642190.06220986415</v>
      </c>
      <c r="I65" s="513">
        <f t="shared" si="14"/>
        <v>-74013.952019355842</v>
      </c>
      <c r="J65" s="559" t="s">
        <v>565</v>
      </c>
    </row>
    <row r="66" spans="2:24">
      <c r="B66" s="559" t="s">
        <v>519</v>
      </c>
      <c r="C66" s="437">
        <v>0.15299725494498914</v>
      </c>
      <c r="D66" s="513">
        <f t="shared" si="11"/>
        <v>63754.220768780186</v>
      </c>
      <c r="E66" s="513">
        <v>53999.999997594467</v>
      </c>
      <c r="F66" s="513">
        <f t="shared" ref="F66" si="16">E66-D66</f>
        <v>-9754.2207711857191</v>
      </c>
      <c r="G66" s="513">
        <f t="shared" si="13"/>
        <v>716204.01422921999</v>
      </c>
      <c r="H66" s="513">
        <v>642190.06220986415</v>
      </c>
      <c r="I66" s="513">
        <f t="shared" si="14"/>
        <v>-74013.952019355842</v>
      </c>
      <c r="J66" s="559" t="s">
        <v>565</v>
      </c>
    </row>
    <row r="69" spans="2:24" ht="18">
      <c r="B69" s="513"/>
      <c r="D69" s="558" t="s">
        <v>521</v>
      </c>
      <c r="I69" s="561"/>
      <c r="M69" s="558" t="s">
        <v>529</v>
      </c>
    </row>
    <row r="70" spans="2:24" ht="18.75">
      <c r="M70" s="580"/>
    </row>
    <row r="71" spans="2:24" ht="18.75">
      <c r="B71" s="561" t="s">
        <v>523</v>
      </c>
      <c r="D71" s="561" t="s">
        <v>524</v>
      </c>
      <c r="E71" s="561" t="s">
        <v>522</v>
      </c>
      <c r="F71" s="561" t="s">
        <v>290</v>
      </c>
      <c r="H71" s="565" t="s">
        <v>554</v>
      </c>
      <c r="I71" s="513"/>
      <c r="N71" s="840" t="s">
        <v>411</v>
      </c>
      <c r="O71" s="765"/>
      <c r="P71" s="765"/>
      <c r="Q71" s="765"/>
      <c r="R71" s="765"/>
      <c r="S71" s="765"/>
      <c r="T71" s="765"/>
      <c r="U71" s="765"/>
      <c r="V71" s="765"/>
      <c r="W71" s="765"/>
      <c r="X71" s="765"/>
    </row>
    <row r="72" spans="2:24" ht="15.75">
      <c r="B72" s="549">
        <v>5.0000000000000001E-3</v>
      </c>
      <c r="D72" s="437">
        <f>D73+dWACC</f>
        <v>2.5000000000000001E-2</v>
      </c>
      <c r="E72" s="437">
        <f t="shared" ref="E72:E82" si="17">WACC+D72</f>
        <v>0.13241065496620236</v>
      </c>
      <c r="F72" s="513">
        <f t="shared" ref="F72:F82" si="18">$C$12/(1+E72)+$D$12/(1+E72)^2+$E$12/(1+E72)^3+$F$12/(1+E72)^4+$G$12/(E72-GrowthRate)/(1+E72)^4-IF(ShowEVChange,EnterpriseValue,0)</f>
        <v>-211287.55478586128</v>
      </c>
      <c r="H72" s="559" t="s">
        <v>531</v>
      </c>
      <c r="I72" s="549" t="b">
        <v>1</v>
      </c>
      <c r="N72" s="584">
        <f t="shared" ref="N72:X72" si="19">WACC+N73</f>
        <v>8.241065496620234E-2</v>
      </c>
      <c r="O72" s="584">
        <f t="shared" si="19"/>
        <v>8.7410654966202345E-2</v>
      </c>
      <c r="P72" s="584">
        <f t="shared" si="19"/>
        <v>9.2410654966202349E-2</v>
      </c>
      <c r="Q72" s="584">
        <f t="shared" si="19"/>
        <v>9.7410654966202354E-2</v>
      </c>
      <c r="R72" s="584">
        <f t="shared" si="19"/>
        <v>0.10241065496620234</v>
      </c>
      <c r="S72" s="555">
        <f t="shared" si="19"/>
        <v>0.10741065496620235</v>
      </c>
      <c r="T72" s="584">
        <f t="shared" si="19"/>
        <v>0.11241065496620235</v>
      </c>
      <c r="U72" s="584">
        <f t="shared" si="19"/>
        <v>0.11741065496620234</v>
      </c>
      <c r="V72" s="584">
        <f t="shared" si="19"/>
        <v>0.12241065496620235</v>
      </c>
      <c r="W72" s="584">
        <f t="shared" si="19"/>
        <v>0.12741065496620235</v>
      </c>
      <c r="X72" s="584">
        <f t="shared" si="19"/>
        <v>0.13241065496620236</v>
      </c>
    </row>
    <row r="73" spans="2:24" ht="16.5" thickBot="1">
      <c r="B73" s="513"/>
      <c r="D73" s="437">
        <f>D74+dWACC</f>
        <v>0.02</v>
      </c>
      <c r="E73" s="437">
        <f t="shared" si="17"/>
        <v>0.12741065496620235</v>
      </c>
      <c r="F73" s="513">
        <f t="shared" si="18"/>
        <v>-179060.72897266317</v>
      </c>
      <c r="H73" s="559"/>
      <c r="I73" s="513"/>
      <c r="L73" s="567"/>
      <c r="M73" s="563"/>
      <c r="N73" s="582">
        <f>O73-dWACC2</f>
        <v>-2.5000000000000001E-2</v>
      </c>
      <c r="O73" s="581">
        <f>P73-dWACC2</f>
        <v>-0.02</v>
      </c>
      <c r="P73" s="581">
        <f>Q73-dWACC2</f>
        <v>-1.4999999999999999E-2</v>
      </c>
      <c r="Q73" s="581">
        <f>R73-dWACC2</f>
        <v>-0.01</v>
      </c>
      <c r="R73" s="581">
        <f>S73-dWACC2</f>
        <v>-5.0000000000000001E-3</v>
      </c>
      <c r="S73" s="588">
        <v>0</v>
      </c>
      <c r="T73" s="581">
        <f>S73+dWACC2</f>
        <v>5.0000000000000001E-3</v>
      </c>
      <c r="U73" s="581">
        <f>T73+dWACC2</f>
        <v>0.01</v>
      </c>
      <c r="V73" s="581">
        <f>U73+dWACC2</f>
        <v>1.4999999999999999E-2</v>
      </c>
      <c r="W73" s="581">
        <f>V73+dWACC2</f>
        <v>0.02</v>
      </c>
      <c r="X73" s="581">
        <f>W73+dWACC2</f>
        <v>2.5000000000000001E-2</v>
      </c>
    </row>
    <row r="74" spans="2:24" ht="15.75">
      <c r="D74" s="437">
        <f>D75+dWACC</f>
        <v>1.4999999999999999E-2</v>
      </c>
      <c r="E74" s="437">
        <f t="shared" si="17"/>
        <v>0.12241065496620235</v>
      </c>
      <c r="F74" s="513">
        <f t="shared" si="18"/>
        <v>-142768.48308637005</v>
      </c>
      <c r="H74" s="559" t="str">
        <f>B71</f>
        <v>WACC Inrement</v>
      </c>
      <c r="I74" s="549">
        <v>5.0000000000000001E-3</v>
      </c>
      <c r="K74" s="838" t="s">
        <v>530</v>
      </c>
      <c r="L74" s="584">
        <f t="shared" ref="L74:L84" si="20">GrowthRate+M74</f>
        <v>9.3278407782416209E-2</v>
      </c>
      <c r="M74" s="589">
        <f>M75+dGrowth2</f>
        <v>0.05</v>
      </c>
      <c r="N74" s="513">
        <f t="shared" ref="N74:X84" si="21">$C$12/(1+N$72)+$D$12/(1+N$72)^2+$E$12/(1+N$72)^3+$F$12/(1+N$72)^4+$G$12/(N$72-$L74)/(1+N$72)^4-IF(ShowEVChange,EnterpriseValue,0)</f>
        <v>-4409361.141766849</v>
      </c>
      <c r="O74" s="513">
        <f t="shared" si="21"/>
        <v>-7543138.2907613963</v>
      </c>
      <c r="P74" s="513">
        <f t="shared" si="21"/>
        <v>-46787029.851847231</v>
      </c>
      <c r="Q74" s="513">
        <f t="shared" si="21"/>
        <v>8938210.0478218645</v>
      </c>
      <c r="R74" s="513">
        <f t="shared" si="21"/>
        <v>3642843.127209777</v>
      </c>
      <c r="S74" s="431">
        <f t="shared" si="21"/>
        <v>2094291.7033456662</v>
      </c>
      <c r="T74" s="513">
        <f t="shared" si="21"/>
        <v>1354996.122968853</v>
      </c>
      <c r="U74" s="513">
        <f t="shared" si="21"/>
        <v>921947.83331502101</v>
      </c>
      <c r="V74" s="513">
        <f t="shared" si="21"/>
        <v>637465.81577729748</v>
      </c>
      <c r="W74" s="513">
        <f t="shared" si="21"/>
        <v>436263.10167955293</v>
      </c>
      <c r="X74" s="513">
        <f t="shared" si="21"/>
        <v>286419.97797402786</v>
      </c>
    </row>
    <row r="75" spans="2:24" ht="15.75">
      <c r="D75" s="437">
        <f>D76+dWACC</f>
        <v>0.01</v>
      </c>
      <c r="E75" s="437">
        <f t="shared" si="17"/>
        <v>0.11741065496620234</v>
      </c>
      <c r="F75" s="513">
        <f t="shared" si="18"/>
        <v>-101589.01650795015</v>
      </c>
      <c r="H75" s="559" t="str">
        <f>B87</f>
        <v>Growth Inrement</v>
      </c>
      <c r="I75" s="549">
        <v>0.01</v>
      </c>
      <c r="K75" s="839"/>
      <c r="L75" s="584">
        <f t="shared" si="20"/>
        <v>8.3278407782416214E-2</v>
      </c>
      <c r="M75" s="590">
        <f>M76+dGrowth2</f>
        <v>0.04</v>
      </c>
      <c r="N75" s="513">
        <f t="shared" si="21"/>
        <v>-48514137.394354515</v>
      </c>
      <c r="O75" s="513">
        <f t="shared" si="21"/>
        <v>9297447.8202617969</v>
      </c>
      <c r="P75" s="513">
        <f t="shared" si="21"/>
        <v>3803851.117705822</v>
      </c>
      <c r="Q75" s="513">
        <f t="shared" si="21"/>
        <v>2197348.0786008784</v>
      </c>
      <c r="R75" s="513">
        <f t="shared" si="21"/>
        <v>1430398.5917828735</v>
      </c>
      <c r="S75" s="431">
        <f t="shared" si="21"/>
        <v>981161.77250228066</v>
      </c>
      <c r="T75" s="513">
        <f t="shared" si="21"/>
        <v>686053.1248660431</v>
      </c>
      <c r="U75" s="513">
        <f t="shared" si="21"/>
        <v>477341.3803954242</v>
      </c>
      <c r="V75" s="513">
        <f t="shared" si="21"/>
        <v>321911.7761180083</v>
      </c>
      <c r="W75" s="513">
        <f t="shared" si="21"/>
        <v>201656.52747580025</v>
      </c>
      <c r="X75" s="513">
        <f t="shared" si="21"/>
        <v>105838.8184384373</v>
      </c>
    </row>
    <row r="76" spans="2:24">
      <c r="B76" s="513"/>
      <c r="D76" s="437">
        <f>D77+dWACC</f>
        <v>5.0000000000000001E-3</v>
      </c>
      <c r="E76" s="437">
        <f t="shared" si="17"/>
        <v>0.11241065496620235</v>
      </c>
      <c r="F76" s="513">
        <f t="shared" si="18"/>
        <v>-54462.817428834969</v>
      </c>
      <c r="K76" s="839"/>
      <c r="L76" s="584">
        <f t="shared" si="20"/>
        <v>7.3278407782416205E-2</v>
      </c>
      <c r="M76" s="590">
        <f>M77+dGrowth2</f>
        <v>0.03</v>
      </c>
      <c r="N76" s="567">
        <f t="shared" si="21"/>
        <v>3972375.1453577308</v>
      </c>
      <c r="O76" s="513">
        <f t="shared" si="21"/>
        <v>2305184.2902960782</v>
      </c>
      <c r="P76" s="513">
        <f t="shared" si="21"/>
        <v>1509275.942382256</v>
      </c>
      <c r="Q76" s="513">
        <f t="shared" si="21"/>
        <v>1043087.2392987014</v>
      </c>
      <c r="R76" s="513">
        <f t="shared" si="21"/>
        <v>736851.32608548261</v>
      </c>
      <c r="S76" s="431">
        <f t="shared" si="21"/>
        <v>520277.16547229805</v>
      </c>
      <c r="T76" s="513">
        <f t="shared" si="21"/>
        <v>358998.49057791091</v>
      </c>
      <c r="U76" s="513">
        <f t="shared" si="21"/>
        <v>234223.17305192898</v>
      </c>
      <c r="V76" s="513">
        <f t="shared" si="21"/>
        <v>134808.62472316751</v>
      </c>
      <c r="W76" s="513">
        <f t="shared" si="21"/>
        <v>53728.998170084669</v>
      </c>
      <c r="X76" s="513">
        <f t="shared" si="21"/>
        <v>-13665.291556203272</v>
      </c>
    </row>
    <row r="77" spans="2:24" ht="15.75">
      <c r="B77" s="513"/>
      <c r="D77" s="577">
        <v>0</v>
      </c>
      <c r="E77" s="577">
        <f t="shared" si="17"/>
        <v>0.10741065496620235</v>
      </c>
      <c r="F77" s="578">
        <f t="shared" si="18"/>
        <v>0</v>
      </c>
      <c r="K77" s="839"/>
      <c r="L77" s="584">
        <f t="shared" si="20"/>
        <v>6.327840778241621E-2</v>
      </c>
      <c r="M77" s="437">
        <f>M78+dGrowth2</f>
        <v>0.02</v>
      </c>
      <c r="N77" s="583">
        <f t="shared" si="21"/>
        <v>1591822.6346114762</v>
      </c>
      <c r="O77" s="513">
        <f t="shared" si="21"/>
        <v>1107875.1023061471</v>
      </c>
      <c r="P77" s="513">
        <f t="shared" si="21"/>
        <v>789982.72924157174</v>
      </c>
      <c r="Q77" s="513">
        <f t="shared" si="21"/>
        <v>565172.63239489275</v>
      </c>
      <c r="R77" s="513">
        <f t="shared" si="21"/>
        <v>397767.3563189999</v>
      </c>
      <c r="S77" s="431">
        <f t="shared" si="21"/>
        <v>268257.79256948619</v>
      </c>
      <c r="T77" s="513">
        <f t="shared" si="21"/>
        <v>165076.22984669695</v>
      </c>
      <c r="U77" s="513">
        <f t="shared" si="21"/>
        <v>80928.765750607476</v>
      </c>
      <c r="V77" s="513">
        <f t="shared" si="21"/>
        <v>10988.423091191333</v>
      </c>
      <c r="W77" s="513">
        <f t="shared" si="21"/>
        <v>-48066.503707433934</v>
      </c>
      <c r="X77" s="513">
        <f t="shared" si="21"/>
        <v>-98596.791846159147</v>
      </c>
    </row>
    <row r="78" spans="2:24">
      <c r="B78" s="513"/>
      <c r="D78" s="437">
        <f>D77-dWACC</f>
        <v>-5.0000000000000001E-3</v>
      </c>
      <c r="E78" s="437">
        <f t="shared" si="17"/>
        <v>0.10241065496620234</v>
      </c>
      <c r="F78" s="513">
        <f t="shared" si="18"/>
        <v>63659.369771678932</v>
      </c>
      <c r="K78" s="839"/>
      <c r="L78" s="584">
        <f t="shared" si="20"/>
        <v>5.3278407782416208E-2</v>
      </c>
      <c r="M78" s="437">
        <f>M79+dGrowth2</f>
        <v>0.01</v>
      </c>
      <c r="N78" s="583">
        <f t="shared" si="21"/>
        <v>845577.62903507741</v>
      </c>
      <c r="O78" s="513">
        <f t="shared" si="21"/>
        <v>612136.59118550166</v>
      </c>
      <c r="P78" s="513">
        <f t="shared" si="21"/>
        <v>438311.2423781926</v>
      </c>
      <c r="Q78" s="513">
        <f t="shared" si="21"/>
        <v>303840.97215752525</v>
      </c>
      <c r="R78" s="513">
        <f t="shared" si="21"/>
        <v>196712.47709994984</v>
      </c>
      <c r="S78" s="431">
        <f t="shared" si="21"/>
        <v>109350.89365918108</v>
      </c>
      <c r="T78" s="513">
        <f t="shared" si="21"/>
        <v>36743.311637336854</v>
      </c>
      <c r="U78" s="513">
        <f t="shared" si="21"/>
        <v>-24559.923200624296</v>
      </c>
      <c r="V78" s="513">
        <f t="shared" si="21"/>
        <v>-77010.52097257541</v>
      </c>
      <c r="W78" s="513">
        <f t="shared" si="21"/>
        <v>-122398.78795844503</v>
      </c>
      <c r="X78" s="513">
        <f t="shared" si="21"/>
        <v>-162062.58041616331</v>
      </c>
    </row>
    <row r="79" spans="2:24" ht="15.75">
      <c r="B79" s="513"/>
      <c r="D79" s="437">
        <f>D78-dWACC</f>
        <v>-0.01</v>
      </c>
      <c r="E79" s="437">
        <f t="shared" si="17"/>
        <v>9.7410654966202354E-2</v>
      </c>
      <c r="F79" s="513">
        <f t="shared" si="18"/>
        <v>139062.3551921699</v>
      </c>
      <c r="K79" s="839"/>
      <c r="L79" s="555">
        <f t="shared" si="20"/>
        <v>4.3278407782416206E-2</v>
      </c>
      <c r="M79" s="587">
        <v>0</v>
      </c>
      <c r="N79" s="585">
        <f t="shared" si="21"/>
        <v>480729.07231152861</v>
      </c>
      <c r="O79" s="431">
        <f t="shared" si="21"/>
        <v>341058.52350711811</v>
      </c>
      <c r="P79" s="431">
        <f t="shared" si="21"/>
        <v>229792.77904654888</v>
      </c>
      <c r="Q79" s="431">
        <f t="shared" si="21"/>
        <v>139062.3551921699</v>
      </c>
      <c r="R79" s="431">
        <f t="shared" si="21"/>
        <v>63659.369771678932</v>
      </c>
      <c r="S79" s="586">
        <f t="shared" si="21"/>
        <v>0</v>
      </c>
      <c r="T79" s="431">
        <f t="shared" si="21"/>
        <v>-54462.817428834969</v>
      </c>
      <c r="U79" s="431">
        <f t="shared" si="21"/>
        <v>-101589.01650795015</v>
      </c>
      <c r="V79" s="431">
        <f t="shared" si="21"/>
        <v>-142768.48308637005</v>
      </c>
      <c r="W79" s="431">
        <f t="shared" si="21"/>
        <v>-179060.72897266317</v>
      </c>
      <c r="X79" s="431">
        <f t="shared" si="21"/>
        <v>-211287.55478586128</v>
      </c>
    </row>
    <row r="80" spans="2:24">
      <c r="B80" s="513"/>
      <c r="D80" s="437">
        <f>D79-dWACC</f>
        <v>-1.4999999999999999E-2</v>
      </c>
      <c r="E80" s="437">
        <f t="shared" si="17"/>
        <v>9.2410654966202349E-2</v>
      </c>
      <c r="F80" s="513">
        <f t="shared" si="18"/>
        <v>229792.77904654888</v>
      </c>
      <c r="K80" s="839"/>
      <c r="L80" s="584">
        <f t="shared" si="20"/>
        <v>3.3278407782416204E-2</v>
      </c>
      <c r="M80" s="437">
        <f>M79-dGrowth2</f>
        <v>-0.01</v>
      </c>
      <c r="N80" s="583">
        <f t="shared" si="21"/>
        <v>264397.45818121452</v>
      </c>
      <c r="O80" s="513">
        <f t="shared" si="21"/>
        <v>170134.46080031386</v>
      </c>
      <c r="P80" s="513">
        <f t="shared" si="21"/>
        <v>91800.45779895538</v>
      </c>
      <c r="Q80" s="513">
        <f t="shared" si="21"/>
        <v>25670.871596129611</v>
      </c>
      <c r="R80" s="513">
        <f t="shared" si="21"/>
        <v>-30901.394909446943</v>
      </c>
      <c r="S80" s="431">
        <f t="shared" si="21"/>
        <v>-79849.321047174977</v>
      </c>
      <c r="T80" s="513">
        <f t="shared" si="21"/>
        <v>-122617.3759123229</v>
      </c>
      <c r="U80" s="513">
        <f t="shared" si="21"/>
        <v>-160306.67849476077</v>
      </c>
      <c r="V80" s="513">
        <f t="shared" si="21"/>
        <v>-193771.30007783754</v>
      </c>
      <c r="W80" s="513">
        <f t="shared" si="21"/>
        <v>-223683.87505540787</v>
      </c>
      <c r="X80" s="513">
        <f t="shared" si="21"/>
        <v>-250581.35624904017</v>
      </c>
    </row>
    <row r="81" spans="2:24">
      <c r="B81" s="513"/>
      <c r="D81" s="437">
        <f>D80-dWACC</f>
        <v>-0.02</v>
      </c>
      <c r="E81" s="437">
        <f t="shared" si="17"/>
        <v>8.7410654966202345E-2</v>
      </c>
      <c r="F81" s="513">
        <f t="shared" si="18"/>
        <v>341058.52350711811</v>
      </c>
      <c r="K81" s="839"/>
      <c r="L81" s="584">
        <f t="shared" si="20"/>
        <v>2.3278407782416206E-2</v>
      </c>
      <c r="M81" s="437">
        <f>M80-dGrowth2</f>
        <v>-0.02</v>
      </c>
      <c r="N81" s="583">
        <f t="shared" si="21"/>
        <v>121234.58849517768</v>
      </c>
      <c r="O81" s="513">
        <f t="shared" si="21"/>
        <v>52514.023091080948</v>
      </c>
      <c r="P81" s="513">
        <f t="shared" si="21"/>
        <v>-6270.6032932305243</v>
      </c>
      <c r="Q81" s="513">
        <f t="shared" si="21"/>
        <v>-57128.936203296995</v>
      </c>
      <c r="R81" s="513">
        <f t="shared" si="21"/>
        <v>-101562.73349149933</v>
      </c>
      <c r="S81" s="431">
        <f t="shared" si="21"/>
        <v>-140716.78348007961</v>
      </c>
      <c r="T81" s="513">
        <f t="shared" si="21"/>
        <v>-175479.02736454154</v>
      </c>
      <c r="U81" s="513">
        <f t="shared" si="21"/>
        <v>-206548.77259840607</v>
      </c>
      <c r="V81" s="513">
        <f t="shared" si="21"/>
        <v>-234484.26317405107</v>
      </c>
      <c r="W81" s="513">
        <f t="shared" si="21"/>
        <v>-259736.54517329833</v>
      </c>
      <c r="X81" s="513">
        <f t="shared" si="21"/>
        <v>-282674.02285480045</v>
      </c>
    </row>
    <row r="82" spans="2:24">
      <c r="B82" s="513"/>
      <c r="D82" s="437">
        <f>D81-dWACC</f>
        <v>-2.5000000000000001E-2</v>
      </c>
      <c r="E82" s="437">
        <f t="shared" si="17"/>
        <v>8.241065496620234E-2</v>
      </c>
      <c r="F82" s="513">
        <f t="shared" si="18"/>
        <v>480729.07231152861</v>
      </c>
      <c r="K82" s="839"/>
      <c r="L82" s="584">
        <f t="shared" si="20"/>
        <v>1.3278407782416207E-2</v>
      </c>
      <c r="M82" s="437">
        <f>M81-dGrowth2</f>
        <v>-0.03</v>
      </c>
      <c r="N82" s="583">
        <f t="shared" si="21"/>
        <v>19488.82168602047</v>
      </c>
      <c r="O82" s="513">
        <f t="shared" si="21"/>
        <v>-33373.817218903452</v>
      </c>
      <c r="P82" s="513">
        <f t="shared" si="21"/>
        <v>-79555.040832463535</v>
      </c>
      <c r="Q82" s="513">
        <f t="shared" si="21"/>
        <v>-120245.49279500276</v>
      </c>
      <c r="R82" s="513">
        <f t="shared" si="21"/>
        <v>-156368.67948228167</v>
      </c>
      <c r="S82" s="431">
        <f t="shared" si="21"/>
        <v>-188651.9162907952</v>
      </c>
      <c r="T82" s="513">
        <f t="shared" si="21"/>
        <v>-217675.8037727765</v>
      </c>
      <c r="U82" s="513">
        <f t="shared" si="21"/>
        <v>-243909.44997394958</v>
      </c>
      <c r="V82" s="513">
        <f t="shared" si="21"/>
        <v>-267736.01033330144</v>
      </c>
      <c r="W82" s="513">
        <f t="shared" si="21"/>
        <v>-289471.51437711937</v>
      </c>
      <c r="X82" s="513">
        <f t="shared" si="21"/>
        <v>-309378.95148626558</v>
      </c>
    </row>
    <row r="83" spans="2:24">
      <c r="K83" s="839"/>
      <c r="L83" s="584">
        <f t="shared" si="20"/>
        <v>3.2784077824162053E-3</v>
      </c>
      <c r="M83" s="437">
        <f>M82-dGrowth2</f>
        <v>-0.04</v>
      </c>
      <c r="N83" s="583">
        <f t="shared" si="21"/>
        <v>-56541.571067639394</v>
      </c>
      <c r="O83" s="513">
        <f t="shared" si="21"/>
        <v>-98844.31621566636</v>
      </c>
      <c r="P83" s="513">
        <f t="shared" si="21"/>
        <v>-136395.49993410066</v>
      </c>
      <c r="Q83" s="513">
        <f t="shared" si="21"/>
        <v>-169951.86138419004</v>
      </c>
      <c r="R83" s="513">
        <f t="shared" si="21"/>
        <v>-200117.48765005573</v>
      </c>
      <c r="S83" s="431">
        <f t="shared" si="21"/>
        <v>-227380.46149640245</v>
      </c>
      <c r="T83" s="513">
        <f t="shared" si="21"/>
        <v>-252139.43484640238</v>
      </c>
      <c r="U83" s="513">
        <f t="shared" si="21"/>
        <v>-274723.21737489465</v>
      </c>
      <c r="V83" s="513">
        <f t="shared" si="21"/>
        <v>-295405.43231271161</v>
      </c>
      <c r="W83" s="513">
        <f t="shared" si="21"/>
        <v>-314415.63029689458</v>
      </c>
      <c r="X83" s="513">
        <f t="shared" si="21"/>
        <v>-331947.82127667958</v>
      </c>
    </row>
    <row r="84" spans="2:24">
      <c r="K84" s="839"/>
      <c r="L84" s="584">
        <f t="shared" si="20"/>
        <v>-6.7215922175837967E-3</v>
      </c>
      <c r="M84" s="437">
        <f>M83-dGrowth2</f>
        <v>-0.05</v>
      </c>
      <c r="N84" s="583">
        <f t="shared" si="21"/>
        <v>-115511.83235240693</v>
      </c>
      <c r="O84" s="513">
        <f t="shared" si="21"/>
        <v>-150404.49203296937</v>
      </c>
      <c r="P84" s="513">
        <f t="shared" si="21"/>
        <v>-181768.35677383037</v>
      </c>
      <c r="Q84" s="513">
        <f t="shared" si="21"/>
        <v>-210111.45269093569</v>
      </c>
      <c r="R84" s="513">
        <f t="shared" si="21"/>
        <v>-235848.71910760266</v>
      </c>
      <c r="S84" s="431">
        <f t="shared" si="21"/>
        <v>-259322.39798077039</v>
      </c>
      <c r="T84" s="513">
        <f t="shared" si="21"/>
        <v>-280817.28887169342</v>
      </c>
      <c r="U84" s="513">
        <f t="shared" si="21"/>
        <v>-300572.31715722755</v>
      </c>
      <c r="V84" s="513">
        <f t="shared" si="21"/>
        <v>-318789.41473959381</v>
      </c>
      <c r="W84" s="513">
        <f t="shared" si="21"/>
        <v>-335640.41452075075</v>
      </c>
      <c r="X84" s="513">
        <f t="shared" si="21"/>
        <v>-351272.45829615265</v>
      </c>
    </row>
    <row r="85" spans="2:24" ht="18">
      <c r="B85" s="513"/>
      <c r="D85" s="558" t="s">
        <v>528</v>
      </c>
    </row>
    <row r="87" spans="2:24" ht="18.75">
      <c r="B87" s="561" t="s">
        <v>525</v>
      </c>
      <c r="D87" s="579" t="s">
        <v>526</v>
      </c>
      <c r="E87" s="561" t="s">
        <v>527</v>
      </c>
      <c r="F87" s="561" t="s">
        <v>290</v>
      </c>
    </row>
    <row r="88" spans="2:24" ht="15.75">
      <c r="B88" s="549">
        <v>0.01</v>
      </c>
      <c r="D88" s="437">
        <f>D89+dGrowth</f>
        <v>0.05</v>
      </c>
      <c r="E88" s="437">
        <f t="shared" ref="E88:E98" si="22">GrowthRate+D88</f>
        <v>9.3278407782416209E-2</v>
      </c>
      <c r="F88" s="513">
        <f t="shared" ref="F88:F98" si="23">$C$12/(1+WACC)+$D$12/(1+WACC)^2+$E$12/(1+WACC)^3+$F$12/(1+WACC)^4+$G$12/(WACC-E88)/(1+WACC)^4-IF(ShowEVChange,EnterpriseValue,0)</f>
        <v>2094291.7033456662</v>
      </c>
    </row>
    <row r="89" spans="2:24">
      <c r="B89" s="513"/>
      <c r="D89" s="437">
        <f>D90+dGrowth</f>
        <v>0.04</v>
      </c>
      <c r="E89" s="437">
        <f t="shared" si="22"/>
        <v>8.3278407782416214E-2</v>
      </c>
      <c r="F89" s="513">
        <f t="shared" si="23"/>
        <v>981161.77250228066</v>
      </c>
    </row>
    <row r="90" spans="2:24">
      <c r="B90" s="513"/>
      <c r="D90" s="437">
        <f>D91+dGrowth</f>
        <v>0.03</v>
      </c>
      <c r="E90" s="437">
        <f t="shared" si="22"/>
        <v>7.3278407782416205E-2</v>
      </c>
      <c r="F90" s="513">
        <f t="shared" si="23"/>
        <v>520277.16547229805</v>
      </c>
    </row>
    <row r="91" spans="2:24">
      <c r="B91" s="513"/>
      <c r="D91" s="437">
        <f>D92+dGrowth</f>
        <v>0.02</v>
      </c>
      <c r="E91" s="437">
        <f t="shared" si="22"/>
        <v>6.327840778241621E-2</v>
      </c>
      <c r="F91" s="513">
        <f t="shared" si="23"/>
        <v>268257.79256948619</v>
      </c>
    </row>
    <row r="92" spans="2:24">
      <c r="B92" s="513"/>
      <c r="D92" s="437">
        <f>D93+dGrowth</f>
        <v>0.01</v>
      </c>
      <c r="E92" s="437">
        <f t="shared" si="22"/>
        <v>5.3278407782416208E-2</v>
      </c>
      <c r="F92" s="513">
        <f t="shared" si="23"/>
        <v>109350.89365918108</v>
      </c>
    </row>
    <row r="93" spans="2:24" ht="15.75">
      <c r="B93" s="513"/>
      <c r="D93" s="577">
        <v>0</v>
      </c>
      <c r="E93" s="577">
        <f t="shared" si="22"/>
        <v>4.3278407782416206E-2</v>
      </c>
      <c r="F93" s="578">
        <f t="shared" si="23"/>
        <v>0</v>
      </c>
    </row>
    <row r="94" spans="2:24">
      <c r="B94" s="513"/>
      <c r="D94" s="437">
        <f>D93-dGrowth</f>
        <v>-0.01</v>
      </c>
      <c r="E94" s="437">
        <f t="shared" si="22"/>
        <v>3.3278407782416204E-2</v>
      </c>
      <c r="F94" s="513">
        <f t="shared" si="23"/>
        <v>-79849.321047174977</v>
      </c>
    </row>
    <row r="95" spans="2:24">
      <c r="B95" s="513"/>
      <c r="D95" s="437">
        <f>D94-dGrowth</f>
        <v>-0.02</v>
      </c>
      <c r="E95" s="437">
        <f t="shared" si="22"/>
        <v>2.3278407782416206E-2</v>
      </c>
      <c r="F95" s="513">
        <f t="shared" si="23"/>
        <v>-140716.78348007961</v>
      </c>
    </row>
    <row r="96" spans="2:24">
      <c r="B96" s="513"/>
      <c r="D96" s="437">
        <f>D95-dGrowth</f>
        <v>-0.03</v>
      </c>
      <c r="E96" s="437">
        <f t="shared" si="22"/>
        <v>1.3278407782416207E-2</v>
      </c>
      <c r="F96" s="513">
        <f t="shared" si="23"/>
        <v>-188651.9162907952</v>
      </c>
    </row>
    <row r="97" spans="2:7">
      <c r="B97" s="513"/>
      <c r="D97" s="437">
        <f>D96-dGrowth</f>
        <v>-0.04</v>
      </c>
      <c r="E97" s="437">
        <f t="shared" si="22"/>
        <v>3.2784077824162053E-3</v>
      </c>
      <c r="F97" s="513">
        <f t="shared" si="23"/>
        <v>-227380.46149640245</v>
      </c>
    </row>
    <row r="98" spans="2:7">
      <c r="B98" s="513"/>
      <c r="D98" s="437">
        <f>D97-dGrowth</f>
        <v>-0.05</v>
      </c>
      <c r="E98" s="437">
        <f t="shared" si="22"/>
        <v>-6.7215922175837967E-3</v>
      </c>
      <c r="F98" s="513">
        <f t="shared" si="23"/>
        <v>-259322.39798077039</v>
      </c>
    </row>
    <row r="101" spans="2:7" ht="18">
      <c r="B101" s="513"/>
      <c r="D101" s="558" t="s">
        <v>534</v>
      </c>
    </row>
    <row r="103" spans="2:7" ht="18.75">
      <c r="B103" s="561" t="s">
        <v>532</v>
      </c>
      <c r="D103" s="579" t="s">
        <v>533</v>
      </c>
      <c r="E103" s="561" t="s">
        <v>535</v>
      </c>
      <c r="F103" s="561" t="s">
        <v>290</v>
      </c>
      <c r="G103" s="561" t="s">
        <v>315</v>
      </c>
    </row>
    <row r="104" spans="2:7" ht="15.75">
      <c r="B104" s="549">
        <v>0.1</v>
      </c>
      <c r="D104" s="437">
        <f>D105+dEquityDiscount</f>
        <v>0.5</v>
      </c>
      <c r="E104" s="437">
        <f>EquityDiscount+D104</f>
        <v>0.5</v>
      </c>
      <c r="F104" s="513">
        <f t="shared" ref="F104:F109" si="24">($C$12/(1+WACC)+$D$12/(1+WACC)^2+$E$12/(1+WACC)^3+$F$12/(1+WACC)^4+$G$12/(WACC-GrowthRate)/(1+WACC)^4)*(1-E104)</f>
        <v>358102.00711460982</v>
      </c>
      <c r="G104" s="513">
        <f t="shared" ref="G104:G109" si="25">(F104-NetDebt)/NumberOfShares*1000</f>
        <v>16560.335892403527</v>
      </c>
    </row>
    <row r="105" spans="2:7">
      <c r="B105" s="513"/>
      <c r="D105" s="437">
        <f>D106+dEquityDiscount</f>
        <v>0.4</v>
      </c>
      <c r="E105" s="437">
        <f>EquityDiscount+D105</f>
        <v>0.4</v>
      </c>
      <c r="F105" s="513">
        <f t="shared" si="24"/>
        <v>429722.4085375318</v>
      </c>
      <c r="G105" s="513">
        <f t="shared" si="25"/>
        <v>25999.112867678865</v>
      </c>
    </row>
    <row r="106" spans="2:7">
      <c r="B106" s="513"/>
      <c r="D106" s="437">
        <f>D107+dEquityDiscount</f>
        <v>0.30000000000000004</v>
      </c>
      <c r="E106" s="437">
        <f>EquityDiscount+D106</f>
        <v>0.30000000000000004</v>
      </c>
      <c r="F106" s="513">
        <f t="shared" si="24"/>
        <v>501342.80996045371</v>
      </c>
      <c r="G106" s="513">
        <f t="shared" si="25"/>
        <v>35437.889842954195</v>
      </c>
    </row>
    <row r="107" spans="2:7">
      <c r="B107" s="513"/>
      <c r="D107" s="437">
        <f>D108+dEquityDiscount</f>
        <v>0.2</v>
      </c>
      <c r="E107" s="437">
        <f>EquityDiscount+D107</f>
        <v>0.2</v>
      </c>
      <c r="F107" s="513">
        <f t="shared" si="24"/>
        <v>572963.21138337569</v>
      </c>
      <c r="G107" s="513">
        <f t="shared" si="25"/>
        <v>44876.666818229533</v>
      </c>
    </row>
    <row r="108" spans="2:7">
      <c r="B108" s="513"/>
      <c r="D108" s="437">
        <f>D109+dEquityDiscount</f>
        <v>0.1</v>
      </c>
      <c r="E108" s="437">
        <f>EquityDiscount+D108</f>
        <v>0.1</v>
      </c>
      <c r="F108" s="513">
        <f t="shared" si="24"/>
        <v>644583.61280629772</v>
      </c>
      <c r="G108" s="513">
        <f t="shared" si="25"/>
        <v>54315.443793504877</v>
      </c>
    </row>
    <row r="109" spans="2:7" ht="15.75">
      <c r="B109" s="513"/>
      <c r="D109" s="577">
        <v>0</v>
      </c>
      <c r="E109" s="577">
        <f>EquityDiscount</f>
        <v>0</v>
      </c>
      <c r="F109" s="578">
        <f t="shared" si="24"/>
        <v>716204.01422921964</v>
      </c>
      <c r="G109" s="578">
        <f t="shared" si="25"/>
        <v>63754.2207687802</v>
      </c>
    </row>
    <row r="110" spans="2:7">
      <c r="B110" s="513"/>
      <c r="D110" s="437"/>
      <c r="E110" s="437"/>
    </row>
    <row r="111" spans="2:7">
      <c r="B111" s="513"/>
      <c r="D111" s="437"/>
      <c r="E111" s="437"/>
    </row>
    <row r="112" spans="2:7">
      <c r="B112" s="513"/>
      <c r="D112" s="437"/>
      <c r="E112" s="437"/>
    </row>
    <row r="113" spans="2:5">
      <c r="B113" s="513"/>
      <c r="D113" s="437"/>
      <c r="E113" s="437"/>
    </row>
    <row r="114" spans="2:5">
      <c r="B114" s="513"/>
      <c r="D114" s="437"/>
      <c r="E114" s="437"/>
    </row>
  </sheetData>
  <mergeCells count="2">
    <mergeCell ref="K74:K84"/>
    <mergeCell ref="N71:X71"/>
  </mergeCells>
  <dataValidations disablePrompts="1" count="1">
    <dataValidation type="list" allowBlank="1" showInputMessage="1" showErrorMessage="1" sqref="I72">
      <formula1>"TRUE,FALSE"</formula1>
    </dataValidation>
  </dataValidations>
  <pageMargins left="0.7" right="0.7" top="0.75" bottom="0.75" header="0.3" footer="0.3"/>
  <pageSetup paperSize="9" orientation="portrait" r:id="rId1"/>
  <ignoredErrors>
    <ignoredError sqref="K31" formula="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R132"/>
  <sheetViews>
    <sheetView showGridLines="0" workbookViewId="0"/>
  </sheetViews>
  <sheetFormatPr defaultRowHeight="15"/>
  <cols>
    <col min="1" max="1" width="9.140625" style="408"/>
    <col min="2" max="2" width="9.140625" style="410"/>
    <col min="3" max="4" width="9.140625" style="408"/>
    <col min="5" max="16384" width="9.140625" style="407"/>
  </cols>
  <sheetData>
    <row r="2" spans="2:2" ht="15.75">
      <c r="B2" s="409" t="s">
        <v>318</v>
      </c>
    </row>
    <row r="3" spans="2:2" ht="15.75">
      <c r="B3" s="409"/>
    </row>
    <row r="4" spans="2:2" ht="15.75">
      <c r="B4" s="409"/>
    </row>
    <row r="5" spans="2:2" ht="15.75">
      <c r="B5" s="409"/>
    </row>
    <row r="6" spans="2:2" ht="15.75">
      <c r="B6" s="409"/>
    </row>
    <row r="7" spans="2:2">
      <c r="B7" s="410" t="s">
        <v>290</v>
      </c>
    </row>
    <row r="8" spans="2:2" ht="15.75">
      <c r="B8" s="409"/>
    </row>
    <row r="9" spans="2:2" ht="15.75">
      <c r="B9" s="409"/>
    </row>
    <row r="10" spans="2:2" ht="15.75">
      <c r="B10" s="409"/>
    </row>
    <row r="11" spans="2:2" ht="15.75">
      <c r="B11" s="409"/>
    </row>
    <row r="12" spans="2:2" ht="15.75">
      <c r="B12" s="409"/>
    </row>
    <row r="13" spans="2:2" ht="15.75">
      <c r="B13" s="409"/>
    </row>
    <row r="17" spans="2:2">
      <c r="B17" s="410" t="s">
        <v>317</v>
      </c>
    </row>
    <row r="32" spans="2:2">
      <c r="B32" s="410" t="s">
        <v>320</v>
      </c>
    </row>
    <row r="49" spans="2:2">
      <c r="B49" s="410" t="s">
        <v>536</v>
      </c>
    </row>
    <row r="67" spans="2:16">
      <c r="B67" s="410" t="s">
        <v>537</v>
      </c>
    </row>
    <row r="68" spans="2:16">
      <c r="B68" s="410" t="s">
        <v>538</v>
      </c>
    </row>
    <row r="78" spans="2:16" ht="16.5" thickBot="1">
      <c r="M78" s="427" t="s">
        <v>344</v>
      </c>
      <c r="N78" s="427"/>
      <c r="O78" s="427"/>
      <c r="P78" s="428" t="s">
        <v>336</v>
      </c>
    </row>
    <row r="79" spans="2:16">
      <c r="M79" s="419" t="s">
        <v>332</v>
      </c>
      <c r="N79" s="419"/>
      <c r="O79" s="419"/>
      <c r="P79" s="420">
        <f>'2.3 WACC'!C13</f>
        <v>0.77192970406514272</v>
      </c>
    </row>
    <row r="80" spans="2:16">
      <c r="B80" s="410" t="s">
        <v>319</v>
      </c>
      <c r="M80" s="419" t="s">
        <v>333</v>
      </c>
      <c r="N80" s="419"/>
      <c r="O80" s="419"/>
      <c r="P80" s="420">
        <f>'2.3 WACC'!C14</f>
        <v>0.12843442011179845</v>
      </c>
    </row>
    <row r="81" spans="2:16">
      <c r="M81" s="419" t="s">
        <v>334</v>
      </c>
      <c r="N81" s="419"/>
      <c r="O81" s="419"/>
      <c r="P81" s="420">
        <f>'2.3 WACC'!C15</f>
        <v>0.22807029593485725</v>
      </c>
    </row>
    <row r="82" spans="2:16">
      <c r="M82" s="419" t="s">
        <v>335</v>
      </c>
      <c r="N82" s="419"/>
      <c r="O82" s="419"/>
      <c r="P82" s="420">
        <f>'2.3 WACC'!C16</f>
        <v>6.4167796922612361E-2</v>
      </c>
    </row>
    <row r="83" spans="2:16">
      <c r="M83" s="419" t="s">
        <v>238</v>
      </c>
      <c r="N83" s="419"/>
      <c r="O83" s="419"/>
      <c r="P83" s="421">
        <f>'2.3 WACC'!C17</f>
        <v>0.43502276137663431</v>
      </c>
    </row>
    <row r="84" spans="2:16" ht="16.5" thickBot="1">
      <c r="M84" s="418" t="s">
        <v>319</v>
      </c>
      <c r="N84" s="418"/>
      <c r="O84" s="418"/>
      <c r="P84" s="422">
        <f>'2.3 WACC'!C18</f>
        <v>0.10741065496620235</v>
      </c>
    </row>
    <row r="85" spans="2:16" ht="15.75" thickTop="1"/>
    <row r="92" spans="2:16">
      <c r="B92" s="410" t="s">
        <v>412</v>
      </c>
    </row>
    <row r="107" spans="2:2">
      <c r="B107" s="410" t="s">
        <v>331</v>
      </c>
    </row>
    <row r="117" spans="2:18">
      <c r="B117" s="410" t="s">
        <v>413</v>
      </c>
    </row>
    <row r="128" spans="2:18" ht="23.25">
      <c r="R128" s="556"/>
    </row>
    <row r="130" spans="2:2">
      <c r="B130" s="410" t="s">
        <v>539</v>
      </c>
    </row>
    <row r="132" spans="2:2">
      <c r="B132" s="410" t="s">
        <v>414</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32"/>
  <sheetViews>
    <sheetView workbookViewId="0"/>
  </sheetViews>
  <sheetFormatPr defaultRowHeight="12.75"/>
  <sheetData>
    <row r="1" spans="1:1" ht="15.75">
      <c r="A1" s="12" t="s">
        <v>209</v>
      </c>
    </row>
    <row r="30" spans="1:1" ht="15.75">
      <c r="A30" s="114" t="s">
        <v>208</v>
      </c>
    </row>
    <row r="31" spans="1:1" ht="14.25">
      <c r="A31" s="78"/>
    </row>
    <row r="32" spans="1:1">
      <c r="A32" s="100" t="s">
        <v>184</v>
      </c>
    </row>
  </sheetData>
  <phoneticPr fontId="14" type="noConversion"/>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51"/>
  <sheetViews>
    <sheetView workbookViewId="0"/>
  </sheetViews>
  <sheetFormatPr defaultRowHeight="12.75"/>
  <cols>
    <col min="1" max="1" width="29.140625" style="10" bestFit="1" customWidth="1"/>
    <col min="2" max="7" width="8.85546875" customWidth="1"/>
    <col min="8" max="8" width="10.28515625" bestFit="1" customWidth="1"/>
    <col min="11" max="11" width="10.28515625" bestFit="1" customWidth="1"/>
  </cols>
  <sheetData>
    <row r="1" spans="1:12">
      <c r="A1" s="12" t="s">
        <v>188</v>
      </c>
    </row>
    <row r="2" spans="1:12" ht="13.5" thickBot="1"/>
    <row r="3" spans="1:12" ht="13.5" thickBot="1">
      <c r="A3" s="67"/>
      <c r="B3" s="1">
        <v>1993</v>
      </c>
      <c r="C3" s="1">
        <v>1994</v>
      </c>
      <c r="D3" s="1">
        <v>1995</v>
      </c>
      <c r="E3" s="1">
        <v>1996</v>
      </c>
      <c r="F3" s="1">
        <v>1997</v>
      </c>
      <c r="G3" s="2">
        <v>35915</v>
      </c>
    </row>
    <row r="4" spans="1:12">
      <c r="A4" s="69"/>
      <c r="B4" s="4"/>
      <c r="C4" s="4"/>
      <c r="D4" s="4"/>
      <c r="E4" s="4"/>
      <c r="F4" s="4"/>
      <c r="G4" s="4"/>
    </row>
    <row r="5" spans="1:12">
      <c r="A5" s="69" t="s">
        <v>0</v>
      </c>
      <c r="B5" s="4"/>
      <c r="C5" s="4"/>
      <c r="D5" s="4"/>
      <c r="E5" s="4"/>
      <c r="F5" s="4"/>
      <c r="G5" s="4"/>
    </row>
    <row r="6" spans="1:12">
      <c r="A6" s="68"/>
      <c r="B6" s="3"/>
      <c r="C6" s="3"/>
      <c r="D6" s="3"/>
      <c r="E6" s="3"/>
      <c r="F6" s="3"/>
      <c r="G6" s="3"/>
    </row>
    <row r="7" spans="1:12">
      <c r="A7" s="68" t="s">
        <v>1</v>
      </c>
      <c r="B7" s="6">
        <v>46252</v>
      </c>
      <c r="C7" s="6">
        <v>32955</v>
      </c>
      <c r="D7" s="6">
        <v>22329</v>
      </c>
      <c r="E7" s="6">
        <v>20039</v>
      </c>
      <c r="F7" s="6">
        <v>26117</v>
      </c>
      <c r="G7" s="6">
        <v>2454</v>
      </c>
      <c r="I7" s="5"/>
    </row>
    <row r="8" spans="1:12">
      <c r="A8" s="68" t="s">
        <v>2</v>
      </c>
      <c r="B8" s="6">
        <v>244852</v>
      </c>
      <c r="C8" s="6">
        <v>280028</v>
      </c>
      <c r="D8" s="6">
        <v>298046</v>
      </c>
      <c r="E8" s="6">
        <v>322136</v>
      </c>
      <c r="F8" s="6">
        <v>339238</v>
      </c>
      <c r="G8" s="6">
        <v>360810</v>
      </c>
      <c r="I8" s="5"/>
      <c r="J8" s="5"/>
      <c r="K8" s="5"/>
      <c r="L8" s="5"/>
    </row>
    <row r="9" spans="1:12">
      <c r="A9" s="68" t="s">
        <v>3</v>
      </c>
      <c r="B9" s="6">
        <v>201208</v>
      </c>
      <c r="C9" s="6">
        <v>221791</v>
      </c>
      <c r="D9" s="6">
        <v>248777</v>
      </c>
      <c r="E9" s="6">
        <v>247820</v>
      </c>
      <c r="F9" s="6">
        <v>249957</v>
      </c>
      <c r="G9" s="6">
        <v>265606</v>
      </c>
      <c r="I9" s="5"/>
      <c r="J9" s="5"/>
      <c r="K9" s="5"/>
      <c r="L9" s="5"/>
    </row>
    <row r="10" spans="1:12">
      <c r="A10" s="68" t="s">
        <v>4</v>
      </c>
      <c r="B10" s="6">
        <v>8413</v>
      </c>
      <c r="C10" s="6">
        <v>14781</v>
      </c>
      <c r="D10" s="6">
        <v>16813</v>
      </c>
      <c r="E10" s="6">
        <v>16510</v>
      </c>
      <c r="F10" s="6">
        <v>15346</v>
      </c>
      <c r="G10" s="3">
        <v>0</v>
      </c>
      <c r="I10" s="5"/>
    </row>
    <row r="11" spans="1:12" ht="14.25">
      <c r="A11" s="68" t="s">
        <v>5</v>
      </c>
      <c r="B11" s="102">
        <v>39961</v>
      </c>
      <c r="C11" s="102">
        <v>33976</v>
      </c>
      <c r="D11" s="102">
        <v>40157</v>
      </c>
      <c r="E11" s="102">
        <v>44638</v>
      </c>
      <c r="F11" s="102">
        <v>56028</v>
      </c>
      <c r="G11" s="102">
        <v>78857</v>
      </c>
      <c r="I11" s="5"/>
    </row>
    <row r="12" spans="1:12">
      <c r="A12" s="68" t="s">
        <v>6</v>
      </c>
      <c r="B12" s="6">
        <v>540686</v>
      </c>
      <c r="C12" s="6">
        <v>583531</v>
      </c>
      <c r="D12" s="6">
        <v>626122</v>
      </c>
      <c r="E12" s="6">
        <v>651144</v>
      </c>
      <c r="F12" s="6">
        <v>686686</v>
      </c>
      <c r="G12" s="6">
        <v>707728</v>
      </c>
      <c r="I12" s="5"/>
    </row>
    <row r="13" spans="1:12">
      <c r="A13" s="68"/>
      <c r="B13" s="3"/>
      <c r="C13" s="3"/>
      <c r="D13" s="3"/>
      <c r="E13" s="3"/>
      <c r="F13" s="3"/>
      <c r="G13" s="3"/>
      <c r="I13" s="5"/>
    </row>
    <row r="14" spans="1:12">
      <c r="A14" s="68" t="s">
        <v>7</v>
      </c>
      <c r="B14" s="6">
        <v>885493</v>
      </c>
      <c r="C14" s="6">
        <v>944920</v>
      </c>
      <c r="D14" s="6">
        <v>1059183</v>
      </c>
      <c r="E14" s="3" t="s">
        <v>8</v>
      </c>
      <c r="F14" s="3" t="s">
        <v>8</v>
      </c>
      <c r="G14" s="3" t="s">
        <v>8</v>
      </c>
      <c r="I14" s="5"/>
      <c r="J14" s="5"/>
      <c r="K14" s="5"/>
      <c r="L14" s="5"/>
    </row>
    <row r="15" spans="1:12" ht="14.25">
      <c r="A15" s="68" t="s">
        <v>9</v>
      </c>
      <c r="B15" s="102">
        <v>-520936</v>
      </c>
      <c r="C15" s="102">
        <v>-572451</v>
      </c>
      <c r="D15" s="102">
        <v>-633419</v>
      </c>
      <c r="E15" s="102" t="s">
        <v>8</v>
      </c>
      <c r="F15" s="102" t="s">
        <v>8</v>
      </c>
      <c r="G15" s="102" t="s">
        <v>8</v>
      </c>
      <c r="I15" s="5"/>
    </row>
    <row r="16" spans="1:12">
      <c r="A16" s="68" t="s">
        <v>10</v>
      </c>
      <c r="B16" s="6">
        <v>364557</v>
      </c>
      <c r="C16" s="6">
        <v>372469</v>
      </c>
      <c r="D16" s="6">
        <v>425764</v>
      </c>
      <c r="E16" s="6">
        <v>437818</v>
      </c>
      <c r="F16" s="6">
        <v>447714</v>
      </c>
      <c r="G16" s="6">
        <v>444841</v>
      </c>
      <c r="I16" s="5"/>
      <c r="J16" s="5"/>
      <c r="K16" s="5"/>
      <c r="L16" s="5"/>
    </row>
    <row r="17" spans="1:12">
      <c r="A17" s="68"/>
      <c r="B17" s="3"/>
      <c r="C17" s="3"/>
      <c r="D17" s="3"/>
      <c r="E17" s="3"/>
      <c r="F17" s="3"/>
      <c r="G17" s="3"/>
      <c r="I17" s="5"/>
    </row>
    <row r="18" spans="1:12">
      <c r="A18" s="68" t="s">
        <v>11</v>
      </c>
      <c r="B18" s="4"/>
      <c r="C18" s="4"/>
      <c r="D18" s="4"/>
      <c r="E18" s="4"/>
      <c r="F18" s="4"/>
      <c r="G18" s="4"/>
      <c r="I18" s="5"/>
    </row>
    <row r="19" spans="1:12">
      <c r="A19" s="68" t="s">
        <v>12</v>
      </c>
      <c r="B19" s="6">
        <v>113049</v>
      </c>
      <c r="C19" s="6">
        <v>106741</v>
      </c>
      <c r="D19" s="6">
        <v>169182</v>
      </c>
      <c r="E19" s="6">
        <v>253059</v>
      </c>
      <c r="F19" s="6">
        <v>217830</v>
      </c>
      <c r="G19" s="6">
        <v>211326</v>
      </c>
      <c r="I19" s="5"/>
    </row>
    <row r="20" spans="1:12">
      <c r="A20" s="68" t="s">
        <v>13</v>
      </c>
      <c r="B20" s="6">
        <v>10493</v>
      </c>
      <c r="C20" s="6">
        <v>13215</v>
      </c>
      <c r="D20" s="6">
        <v>13778</v>
      </c>
      <c r="E20" s="6">
        <v>19550</v>
      </c>
      <c r="F20" s="6">
        <v>61273</v>
      </c>
      <c r="G20" s="3">
        <v>0</v>
      </c>
      <c r="I20" s="5"/>
    </row>
    <row r="21" spans="1:12" ht="14.25">
      <c r="A21" s="68" t="s">
        <v>14</v>
      </c>
      <c r="B21" s="102">
        <v>23262</v>
      </c>
      <c r="C21" s="102">
        <v>24035</v>
      </c>
      <c r="D21" s="102">
        <v>31619</v>
      </c>
      <c r="E21" s="102">
        <v>21205</v>
      </c>
      <c r="F21" s="102">
        <v>34338</v>
      </c>
      <c r="G21" s="102">
        <v>95906</v>
      </c>
      <c r="I21" s="5"/>
    </row>
    <row r="22" spans="1:12" ht="14.25">
      <c r="A22" s="68" t="s">
        <v>15</v>
      </c>
      <c r="B22" s="102">
        <v>146804</v>
      </c>
      <c r="C22" s="102">
        <v>143991</v>
      </c>
      <c r="D22" s="102">
        <v>214579</v>
      </c>
      <c r="E22" s="102">
        <v>293814</v>
      </c>
      <c r="F22" s="102">
        <v>313441</v>
      </c>
      <c r="G22" s="102">
        <v>307232</v>
      </c>
      <c r="I22" s="5"/>
    </row>
    <row r="23" spans="1:12">
      <c r="A23" s="68"/>
      <c r="B23" s="3"/>
      <c r="C23" s="3"/>
      <c r="D23" s="3"/>
      <c r="E23" s="3"/>
      <c r="F23" s="3"/>
      <c r="G23" s="3"/>
      <c r="I23" s="5"/>
    </row>
    <row r="24" spans="1:12">
      <c r="A24" s="69" t="s">
        <v>16</v>
      </c>
      <c r="B24" s="7">
        <v>1052047</v>
      </c>
      <c r="C24" s="7">
        <v>1099991</v>
      </c>
      <c r="D24" s="7">
        <v>1266465</v>
      </c>
      <c r="E24" s="7">
        <v>1382776</v>
      </c>
      <c r="F24" s="7">
        <v>1447841</v>
      </c>
      <c r="G24" s="7">
        <v>1459801</v>
      </c>
      <c r="H24" s="34"/>
      <c r="I24" s="5"/>
    </row>
    <row r="25" spans="1:12">
      <c r="A25" s="68"/>
      <c r="B25" s="8"/>
      <c r="C25" s="8"/>
      <c r="D25" s="8"/>
      <c r="E25" s="8"/>
      <c r="F25" s="8"/>
      <c r="G25" s="8"/>
      <c r="I25" s="5"/>
    </row>
    <row r="26" spans="1:12">
      <c r="A26" s="68"/>
      <c r="B26" s="8"/>
      <c r="C26" s="8"/>
      <c r="D26" s="8"/>
      <c r="E26" s="8"/>
      <c r="F26" s="8"/>
      <c r="G26" s="8"/>
      <c r="I26" s="5"/>
    </row>
    <row r="27" spans="1:12" ht="12.75" customHeight="1">
      <c r="A27" s="655" t="s">
        <v>17</v>
      </c>
      <c r="B27" s="655"/>
      <c r="C27" s="655"/>
      <c r="D27" s="655"/>
      <c r="E27" s="655"/>
      <c r="F27" s="655"/>
      <c r="G27" s="655"/>
      <c r="I27" s="5"/>
    </row>
    <row r="28" spans="1:12">
      <c r="A28" s="68"/>
      <c r="B28" s="3"/>
      <c r="C28" s="3"/>
      <c r="D28" s="3"/>
      <c r="E28" s="3"/>
      <c r="F28" s="3"/>
      <c r="G28" s="3"/>
      <c r="I28" s="5"/>
    </row>
    <row r="29" spans="1:12">
      <c r="A29" s="68" t="s">
        <v>18</v>
      </c>
      <c r="B29" s="6">
        <v>30349</v>
      </c>
      <c r="C29" s="6">
        <v>5861</v>
      </c>
      <c r="D29" s="6">
        <v>19170</v>
      </c>
      <c r="E29" s="6">
        <v>15425</v>
      </c>
      <c r="F29" s="6">
        <v>15099</v>
      </c>
      <c r="G29" s="3">
        <v>0</v>
      </c>
      <c r="I29" s="5"/>
    </row>
    <row r="30" spans="1:12">
      <c r="A30" s="68" t="s">
        <v>19</v>
      </c>
      <c r="B30" s="6">
        <v>159439</v>
      </c>
      <c r="C30" s="6">
        <v>166792</v>
      </c>
      <c r="D30" s="6">
        <v>188258</v>
      </c>
      <c r="E30" s="6">
        <v>198707</v>
      </c>
      <c r="F30" s="6">
        <v>229170</v>
      </c>
      <c r="G30" s="6">
        <v>209972</v>
      </c>
      <c r="I30" s="5"/>
      <c r="J30" s="5"/>
      <c r="K30" s="5"/>
      <c r="L30" s="5"/>
    </row>
    <row r="31" spans="1:12">
      <c r="A31" s="68" t="s">
        <v>20</v>
      </c>
      <c r="B31" s="6">
        <v>65165</v>
      </c>
      <c r="C31" s="6">
        <v>72917</v>
      </c>
      <c r="D31" s="6">
        <v>68899</v>
      </c>
      <c r="E31" s="6">
        <v>84825</v>
      </c>
      <c r="F31" s="6">
        <v>97736</v>
      </c>
      <c r="G31" s="6">
        <v>118800</v>
      </c>
      <c r="I31" s="5"/>
    </row>
    <row r="32" spans="1:12" ht="14.25">
      <c r="A32" s="68" t="s">
        <v>21</v>
      </c>
      <c r="B32" s="102">
        <v>7201</v>
      </c>
      <c r="C32" s="102">
        <v>5903</v>
      </c>
      <c r="D32" s="102">
        <v>5672</v>
      </c>
      <c r="E32" s="102">
        <v>23541</v>
      </c>
      <c r="F32" s="102">
        <v>8824</v>
      </c>
      <c r="G32" s="102">
        <v>48629</v>
      </c>
      <c r="I32" s="5"/>
    </row>
    <row r="33" spans="1:12">
      <c r="A33" s="68" t="s">
        <v>22</v>
      </c>
      <c r="B33" s="6">
        <v>262154</v>
      </c>
      <c r="C33" s="6">
        <v>251473</v>
      </c>
      <c r="D33" s="6">
        <v>281999</v>
      </c>
      <c r="E33" s="6">
        <v>322497</v>
      </c>
      <c r="F33" s="6">
        <v>350827</v>
      </c>
      <c r="G33" s="6">
        <v>377401</v>
      </c>
      <c r="H33" s="5"/>
      <c r="I33" s="5"/>
    </row>
    <row r="34" spans="1:12">
      <c r="A34" s="68"/>
      <c r="B34" s="4"/>
      <c r="C34" s="4"/>
      <c r="D34" s="4"/>
      <c r="E34" s="4"/>
      <c r="F34" s="4"/>
      <c r="G34" s="4"/>
      <c r="I34" s="5"/>
    </row>
    <row r="35" spans="1:12">
      <c r="A35" s="68" t="s">
        <v>23</v>
      </c>
      <c r="B35" s="6">
        <v>55607</v>
      </c>
      <c r="C35" s="6">
        <v>56248</v>
      </c>
      <c r="D35" s="6">
        <v>56463</v>
      </c>
      <c r="E35" s="6">
        <v>56462</v>
      </c>
      <c r="F35" s="6">
        <v>56166</v>
      </c>
      <c r="G35" s="3">
        <v>0</v>
      </c>
      <c r="I35" s="5"/>
    </row>
    <row r="36" spans="1:12">
      <c r="A36" s="68" t="s">
        <v>24</v>
      </c>
      <c r="B36" s="6">
        <v>54694</v>
      </c>
      <c r="C36" s="6">
        <v>58877</v>
      </c>
      <c r="D36" s="6">
        <v>67584</v>
      </c>
      <c r="E36" s="6">
        <v>53344</v>
      </c>
      <c r="F36" s="6">
        <v>58905</v>
      </c>
      <c r="G36" s="6">
        <v>111852</v>
      </c>
      <c r="I36" s="5"/>
    </row>
    <row r="37" spans="1:12" ht="14.25">
      <c r="A37" s="68" t="s">
        <v>25</v>
      </c>
      <c r="B37" s="102">
        <v>140601</v>
      </c>
      <c r="C37" s="102">
        <v>132209</v>
      </c>
      <c r="D37" s="102">
        <v>202138</v>
      </c>
      <c r="E37" s="102">
        <v>251699</v>
      </c>
      <c r="F37" s="102">
        <v>220116</v>
      </c>
      <c r="G37" s="102">
        <v>183815</v>
      </c>
      <c r="I37" s="5"/>
    </row>
    <row r="38" spans="1:12" ht="14.25">
      <c r="A38" s="68" t="s">
        <v>26</v>
      </c>
      <c r="B38" s="102">
        <v>250902</v>
      </c>
      <c r="C38" s="102">
        <v>247334</v>
      </c>
      <c r="D38" s="102">
        <v>326185</v>
      </c>
      <c r="E38" s="102">
        <v>361505</v>
      </c>
      <c r="F38" s="102">
        <v>335187</v>
      </c>
      <c r="G38" s="102">
        <v>295667</v>
      </c>
      <c r="H38" s="102"/>
      <c r="I38" s="102"/>
      <c r="J38" s="102"/>
      <c r="K38" s="102"/>
    </row>
    <row r="39" spans="1:12">
      <c r="A39" s="68"/>
      <c r="B39" s="3"/>
      <c r="C39" s="3"/>
      <c r="D39" s="3"/>
      <c r="E39" s="3"/>
      <c r="F39" s="3"/>
      <c r="G39" s="3"/>
      <c r="I39" s="5"/>
    </row>
    <row r="40" spans="1:12">
      <c r="A40" s="68" t="s">
        <v>27</v>
      </c>
      <c r="B40" s="6">
        <v>513056</v>
      </c>
      <c r="C40" s="6">
        <v>498807</v>
      </c>
      <c r="D40" s="6">
        <v>608184</v>
      </c>
      <c r="E40" s="6">
        <v>684002</v>
      </c>
      <c r="F40" s="6">
        <v>686014</v>
      </c>
      <c r="G40" s="6">
        <v>673068</v>
      </c>
      <c r="I40" s="5"/>
    </row>
    <row r="41" spans="1:12">
      <c r="A41" s="68"/>
      <c r="B41" s="3"/>
      <c r="C41" s="3"/>
      <c r="D41" s="3"/>
      <c r="E41" s="3"/>
      <c r="F41" s="3"/>
      <c r="G41" s="3"/>
      <c r="I41" s="5"/>
    </row>
    <row r="42" spans="1:12">
      <c r="A42" s="68" t="s">
        <v>28</v>
      </c>
      <c r="B42" s="6">
        <v>32555</v>
      </c>
      <c r="C42" s="6">
        <v>32561</v>
      </c>
      <c r="D42" s="6">
        <v>34171</v>
      </c>
      <c r="E42" s="6">
        <v>34234</v>
      </c>
      <c r="F42" s="6">
        <v>34235</v>
      </c>
      <c r="G42" s="6">
        <v>34235</v>
      </c>
      <c r="I42" s="5"/>
    </row>
    <row r="43" spans="1:12">
      <c r="A43" s="68" t="s">
        <v>29</v>
      </c>
      <c r="B43" s="6">
        <v>526437</v>
      </c>
      <c r="C43" s="6">
        <v>586727</v>
      </c>
      <c r="D43" s="6">
        <v>634447</v>
      </c>
      <c r="E43" s="6">
        <v>682691</v>
      </c>
      <c r="F43" s="6">
        <v>763838</v>
      </c>
      <c r="G43" s="6">
        <v>791109</v>
      </c>
      <c r="I43" s="5"/>
    </row>
    <row r="44" spans="1:12">
      <c r="A44" s="68" t="s">
        <v>30</v>
      </c>
      <c r="B44" s="6">
        <v>-15064</v>
      </c>
      <c r="C44" s="6">
        <v>-15190</v>
      </c>
      <c r="D44" s="6">
        <v>-13266</v>
      </c>
      <c r="E44" s="6">
        <v>-14304</v>
      </c>
      <c r="F44" s="6">
        <v>-14007</v>
      </c>
      <c r="G44" s="6">
        <v>-14127</v>
      </c>
      <c r="I44" s="5"/>
    </row>
    <row r="45" spans="1:12" ht="14.25">
      <c r="A45" s="68" t="s">
        <v>193</v>
      </c>
      <c r="B45" s="102">
        <v>-4936</v>
      </c>
      <c r="C45" s="102">
        <v>-2914</v>
      </c>
      <c r="D45" s="102">
        <v>2929</v>
      </c>
      <c r="E45" s="102">
        <v>-3846</v>
      </c>
      <c r="F45" s="102">
        <v>-22239</v>
      </c>
      <c r="G45" s="102">
        <v>-24484</v>
      </c>
      <c r="I45" s="5"/>
    </row>
    <row r="46" spans="1:12" ht="14.25">
      <c r="A46" s="68" t="s">
        <v>31</v>
      </c>
      <c r="B46" s="102">
        <v>538992</v>
      </c>
      <c r="C46" s="102">
        <v>601184</v>
      </c>
      <c r="D46" s="102">
        <v>658281</v>
      </c>
      <c r="E46" s="102">
        <v>698774</v>
      </c>
      <c r="F46" s="102">
        <v>761827</v>
      </c>
      <c r="G46" s="102">
        <v>786733</v>
      </c>
      <c r="I46" s="5"/>
    </row>
    <row r="47" spans="1:12">
      <c r="A47" s="68"/>
      <c r="B47" s="3"/>
      <c r="C47" s="3"/>
      <c r="D47" s="3"/>
      <c r="E47" s="3"/>
      <c r="F47" s="3"/>
      <c r="G47" s="3"/>
      <c r="I47" s="5"/>
    </row>
    <row r="48" spans="1:12">
      <c r="A48" s="69" t="s">
        <v>32</v>
      </c>
      <c r="B48" s="7">
        <v>1052048</v>
      </c>
      <c r="C48" s="7">
        <v>1099991</v>
      </c>
      <c r="D48" s="7">
        <v>1266465</v>
      </c>
      <c r="E48" s="7">
        <v>1382776</v>
      </c>
      <c r="F48" s="7">
        <v>1447841</v>
      </c>
      <c r="G48" s="7">
        <v>1459801</v>
      </c>
      <c r="H48" s="34"/>
      <c r="I48" s="5"/>
      <c r="J48" s="5"/>
      <c r="K48" s="34"/>
      <c r="L48" s="34"/>
    </row>
    <row r="49" spans="1:9" ht="13.5" thickBot="1">
      <c r="A49" s="60"/>
      <c r="B49" s="9"/>
      <c r="C49" s="9"/>
      <c r="D49" s="9"/>
      <c r="E49" s="9"/>
      <c r="F49" s="9"/>
      <c r="G49" s="9"/>
      <c r="I49" s="5"/>
    </row>
    <row r="51" spans="1:9" s="98" customFormat="1">
      <c r="A51" s="96" t="s">
        <v>184</v>
      </c>
      <c r="B51" s="96"/>
      <c r="C51" s="97"/>
    </row>
  </sheetData>
  <mergeCells count="1">
    <mergeCell ref="A27:G27"/>
  </mergeCells>
  <phoneticPr fontId="14"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27"/>
  <sheetViews>
    <sheetView workbookViewId="0"/>
  </sheetViews>
  <sheetFormatPr defaultRowHeight="12.75"/>
  <cols>
    <col min="1" max="1" width="28.42578125" customWidth="1"/>
    <col min="2" max="6" width="10" bestFit="1" customWidth="1"/>
    <col min="7" max="7" width="8.5703125" bestFit="1" customWidth="1"/>
    <col min="8" max="8" width="9.85546875" customWidth="1"/>
  </cols>
  <sheetData>
    <row r="1" spans="1:8">
      <c r="A1" s="13" t="s">
        <v>189</v>
      </c>
    </row>
    <row r="3" spans="1:8" ht="13.5" thickBot="1"/>
    <row r="4" spans="1:8">
      <c r="A4" s="658"/>
      <c r="B4" s="656">
        <v>1993</v>
      </c>
      <c r="C4" s="656">
        <v>1994</v>
      </c>
      <c r="D4" s="656">
        <v>1995</v>
      </c>
      <c r="E4" s="656">
        <v>1996</v>
      </c>
      <c r="F4" s="656">
        <v>1997</v>
      </c>
      <c r="G4" s="14" t="s">
        <v>144</v>
      </c>
      <c r="H4" s="110" t="s">
        <v>203</v>
      </c>
    </row>
    <row r="5" spans="1:8" ht="13.5" thickBot="1">
      <c r="A5" s="659"/>
      <c r="B5" s="657"/>
      <c r="C5" s="657"/>
      <c r="D5" s="657"/>
      <c r="E5" s="657"/>
      <c r="F5" s="657"/>
      <c r="G5" s="15">
        <v>35915</v>
      </c>
      <c r="H5" s="111">
        <v>35915</v>
      </c>
    </row>
    <row r="6" spans="1:8">
      <c r="A6" s="70"/>
      <c r="B6" s="16"/>
      <c r="C6" s="16"/>
      <c r="D6" s="16"/>
      <c r="E6" s="16"/>
      <c r="F6" s="16"/>
      <c r="G6" s="17"/>
      <c r="H6" s="16"/>
    </row>
    <row r="7" spans="1:8">
      <c r="A7" s="71" t="s">
        <v>33</v>
      </c>
      <c r="B7" s="18">
        <v>1542114</v>
      </c>
      <c r="C7" s="18">
        <v>1771959</v>
      </c>
      <c r="D7" s="18">
        <v>1833902</v>
      </c>
      <c r="E7" s="18">
        <v>2014818</v>
      </c>
      <c r="F7" s="18">
        <v>2213403</v>
      </c>
      <c r="G7" s="19">
        <v>757473</v>
      </c>
      <c r="H7" s="18">
        <v>2269661</v>
      </c>
    </row>
    <row r="8" spans="1:8" ht="14.25">
      <c r="A8" s="70" t="s">
        <v>34</v>
      </c>
      <c r="B8" s="102">
        <v>1164305</v>
      </c>
      <c r="C8" s="102">
        <v>1333933</v>
      </c>
      <c r="D8" s="102">
        <v>1412155</v>
      </c>
      <c r="E8" s="102">
        <v>1532192</v>
      </c>
      <c r="F8" s="102">
        <v>1637385</v>
      </c>
      <c r="G8" s="102">
        <v>559273</v>
      </c>
      <c r="H8" s="112">
        <v>1680813</v>
      </c>
    </row>
    <row r="9" spans="1:8">
      <c r="A9" s="70" t="s">
        <v>35</v>
      </c>
      <c r="B9" s="20">
        <v>377809</v>
      </c>
      <c r="C9" s="20">
        <v>438026</v>
      </c>
      <c r="D9" s="20">
        <v>421747</v>
      </c>
      <c r="E9" s="20">
        <v>482626</v>
      </c>
      <c r="F9" s="20">
        <v>576019</v>
      </c>
      <c r="G9" s="21">
        <v>198200</v>
      </c>
      <c r="H9" s="20">
        <v>588848</v>
      </c>
    </row>
    <row r="10" spans="1:8">
      <c r="A10" s="70"/>
      <c r="B10" s="16"/>
      <c r="C10" s="16"/>
      <c r="D10" s="16"/>
      <c r="E10" s="16"/>
      <c r="F10" s="16"/>
      <c r="G10" s="17"/>
      <c r="H10" s="16"/>
    </row>
    <row r="11" spans="1:8">
      <c r="A11" s="70" t="s">
        <v>36</v>
      </c>
      <c r="B11" s="20">
        <v>267303</v>
      </c>
      <c r="C11" s="20">
        <v>292786</v>
      </c>
      <c r="D11" s="20">
        <v>302433</v>
      </c>
      <c r="E11" s="20">
        <v>342945</v>
      </c>
      <c r="F11" s="20">
        <v>380091</v>
      </c>
      <c r="G11" s="21">
        <v>134004</v>
      </c>
      <c r="H11" s="20">
        <v>394805</v>
      </c>
    </row>
    <row r="12" spans="1:8" ht="14.25">
      <c r="A12" s="70" t="s">
        <v>37</v>
      </c>
      <c r="B12" s="102">
        <v>9448</v>
      </c>
      <c r="C12" s="102">
        <v>12079</v>
      </c>
      <c r="D12" s="102">
        <v>8564</v>
      </c>
      <c r="E12" s="102">
        <v>11332</v>
      </c>
      <c r="F12" s="102">
        <v>21618</v>
      </c>
      <c r="G12" s="102">
        <v>6763</v>
      </c>
      <c r="H12" s="112">
        <v>20786</v>
      </c>
    </row>
    <row r="13" spans="1:8">
      <c r="A13" s="70" t="s">
        <v>38</v>
      </c>
      <c r="B13" s="6">
        <v>101058</v>
      </c>
      <c r="C13" s="6">
        <v>133161</v>
      </c>
      <c r="D13" s="6">
        <v>110750</v>
      </c>
      <c r="E13" s="6">
        <v>128349</v>
      </c>
      <c r="F13" s="6">
        <v>174310</v>
      </c>
      <c r="G13" s="21">
        <v>57433</v>
      </c>
      <c r="H13" s="6">
        <v>173257</v>
      </c>
    </row>
    <row r="14" spans="1:8">
      <c r="A14" s="70"/>
      <c r="B14" s="16"/>
      <c r="C14" s="16"/>
      <c r="D14" s="16"/>
      <c r="E14" s="16"/>
      <c r="F14" s="16"/>
      <c r="G14" s="17"/>
      <c r="H14" s="16"/>
    </row>
    <row r="15" spans="1:8">
      <c r="A15" s="70" t="s">
        <v>39</v>
      </c>
      <c r="B15" s="20">
        <v>-10486</v>
      </c>
      <c r="C15" s="20">
        <v>-9840</v>
      </c>
      <c r="D15" s="20">
        <v>-8801</v>
      </c>
      <c r="E15" s="20">
        <v>-10975</v>
      </c>
      <c r="F15" s="20">
        <v>-5746</v>
      </c>
      <c r="G15" s="21">
        <v>-2379</v>
      </c>
      <c r="H15" s="20">
        <v>-8064</v>
      </c>
    </row>
    <row r="16" spans="1:8">
      <c r="A16" s="70" t="s">
        <v>40</v>
      </c>
      <c r="B16" s="20">
        <v>1877</v>
      </c>
      <c r="C16" s="20">
        <v>2151</v>
      </c>
      <c r="D16" s="20">
        <v>3623</v>
      </c>
      <c r="E16" s="20">
        <v>2101</v>
      </c>
      <c r="F16" s="20">
        <v>2237</v>
      </c>
      <c r="G16" s="17">
        <v>0</v>
      </c>
      <c r="H16" s="20">
        <v>2237</v>
      </c>
    </row>
    <row r="17" spans="1:9" ht="14.25">
      <c r="A17" s="70" t="s">
        <v>41</v>
      </c>
      <c r="B17" s="102">
        <v>12337</v>
      </c>
      <c r="C17" s="102">
        <v>11798</v>
      </c>
      <c r="D17" s="102">
        <v>10972</v>
      </c>
      <c r="E17" s="102">
        <v>18547</v>
      </c>
      <c r="F17" s="102">
        <v>14031</v>
      </c>
      <c r="G17" s="102">
        <v>4812</v>
      </c>
      <c r="H17" s="112">
        <v>14104</v>
      </c>
    </row>
    <row r="18" spans="1:9">
      <c r="A18" s="71" t="s">
        <v>42</v>
      </c>
      <c r="B18" s="18">
        <v>80112</v>
      </c>
      <c r="C18" s="18">
        <v>113674</v>
      </c>
      <c r="D18" s="18">
        <v>94600</v>
      </c>
      <c r="E18" s="18">
        <v>100928</v>
      </c>
      <c r="F18" s="18">
        <v>156770</v>
      </c>
      <c r="G18" s="19">
        <v>50243</v>
      </c>
      <c r="H18" s="18">
        <v>153326</v>
      </c>
    </row>
    <row r="19" spans="1:9">
      <c r="A19" s="70"/>
      <c r="B19" s="16"/>
      <c r="C19" s="16"/>
      <c r="D19" s="16"/>
      <c r="E19" s="16"/>
      <c r="F19" s="16"/>
      <c r="G19" s="17"/>
      <c r="H19" s="16"/>
    </row>
    <row r="20" spans="1:9" ht="14.25">
      <c r="A20" s="70" t="s">
        <v>43</v>
      </c>
      <c r="B20" s="102">
        <v>31648</v>
      </c>
      <c r="C20" s="102">
        <v>46955</v>
      </c>
      <c r="D20" s="102">
        <v>41200</v>
      </c>
      <c r="E20" s="102">
        <v>46992</v>
      </c>
      <c r="F20" s="102">
        <v>68796</v>
      </c>
      <c r="G20" s="102">
        <v>21644</v>
      </c>
      <c r="H20" s="112">
        <v>66297</v>
      </c>
    </row>
    <row r="21" spans="1:9">
      <c r="A21" s="71" t="s">
        <v>44</v>
      </c>
      <c r="B21" s="18">
        <v>48464</v>
      </c>
      <c r="C21" s="18">
        <v>66719</v>
      </c>
      <c r="D21" s="18">
        <v>53400</v>
      </c>
      <c r="E21" s="18">
        <v>53936</v>
      </c>
      <c r="F21" s="18">
        <v>87974</v>
      </c>
      <c r="G21" s="19">
        <v>28599</v>
      </c>
      <c r="H21" s="18">
        <v>87029</v>
      </c>
    </row>
    <row r="22" spans="1:9" ht="13.5" thickBot="1">
      <c r="A22" s="72"/>
      <c r="B22" s="22"/>
      <c r="C22" s="22"/>
      <c r="D22" s="22"/>
      <c r="E22" s="22"/>
      <c r="F22" s="22"/>
      <c r="G22" s="23"/>
      <c r="H22" s="22"/>
    </row>
    <row r="24" spans="1:9" s="98" customFormat="1" ht="13.5" thickBot="1">
      <c r="A24" s="96" t="s">
        <v>184</v>
      </c>
      <c r="B24" s="96"/>
      <c r="C24" s="97"/>
    </row>
    <row r="25" spans="1:9">
      <c r="H25" s="259" t="s">
        <v>203</v>
      </c>
    </row>
    <row r="26" spans="1:9" ht="13.5" thickBot="1">
      <c r="H26" s="260">
        <v>35915</v>
      </c>
    </row>
    <row r="27" spans="1:9">
      <c r="G27" s="36" t="s">
        <v>238</v>
      </c>
      <c r="H27" s="243">
        <f>H20/H18</f>
        <v>0.43239241876785411</v>
      </c>
      <c r="I27" s="210" t="s">
        <v>239</v>
      </c>
    </row>
  </sheetData>
  <mergeCells count="6">
    <mergeCell ref="E4:E5"/>
    <mergeCell ref="F4:F5"/>
    <mergeCell ref="A4:A5"/>
    <mergeCell ref="B4:B5"/>
    <mergeCell ref="C4:C5"/>
    <mergeCell ref="D4:D5"/>
  </mergeCells>
  <phoneticPr fontId="14"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47"/>
  <sheetViews>
    <sheetView workbookViewId="0"/>
  </sheetViews>
  <sheetFormatPr defaultRowHeight="12.75"/>
  <cols>
    <col min="1" max="1" width="42.7109375" style="26" bestFit="1" customWidth="1"/>
    <col min="2" max="2" width="8.42578125" bestFit="1" customWidth="1"/>
    <col min="3" max="3" width="8" customWidth="1"/>
    <col min="4" max="4" width="8.42578125" bestFit="1" customWidth="1"/>
    <col min="5" max="5" width="8.5703125" bestFit="1" customWidth="1"/>
    <col min="6" max="6" width="7.7109375" bestFit="1" customWidth="1"/>
  </cols>
  <sheetData>
    <row r="1" spans="1:6">
      <c r="A1" s="12" t="s">
        <v>190</v>
      </c>
    </row>
    <row r="2" spans="1:6" ht="13.5" thickBot="1"/>
    <row r="3" spans="1:6" ht="13.5" thickBot="1">
      <c r="A3" s="73"/>
      <c r="B3" s="1">
        <v>1993</v>
      </c>
      <c r="C3" s="1">
        <v>1994</v>
      </c>
      <c r="D3" s="1">
        <v>1995</v>
      </c>
      <c r="E3" s="1">
        <v>1996</v>
      </c>
      <c r="F3" s="1">
        <v>1997</v>
      </c>
    </row>
    <row r="4" spans="1:6">
      <c r="A4" s="74"/>
      <c r="B4" s="3"/>
      <c r="C4" s="3"/>
      <c r="D4" s="3"/>
      <c r="E4" s="3"/>
      <c r="F4" s="3"/>
    </row>
    <row r="5" spans="1:6">
      <c r="A5" s="69" t="s">
        <v>45</v>
      </c>
      <c r="B5" s="24"/>
      <c r="C5" s="24"/>
      <c r="D5" s="24"/>
      <c r="E5" s="24"/>
      <c r="F5" s="24"/>
    </row>
    <row r="6" spans="1:6">
      <c r="A6" s="68"/>
      <c r="B6" s="3"/>
      <c r="C6" s="3"/>
      <c r="D6" s="3"/>
      <c r="E6" s="3"/>
      <c r="F6" s="3"/>
    </row>
    <row r="7" spans="1:6">
      <c r="A7" s="68" t="s">
        <v>44</v>
      </c>
      <c r="B7" s="6">
        <v>48464</v>
      </c>
      <c r="C7" s="6">
        <v>66719</v>
      </c>
      <c r="D7" s="6">
        <v>53400</v>
      </c>
      <c r="E7" s="6">
        <v>53936</v>
      </c>
      <c r="F7" s="6">
        <v>87974</v>
      </c>
    </row>
    <row r="8" spans="1:6">
      <c r="A8" s="68" t="s">
        <v>46</v>
      </c>
      <c r="B8" s="24"/>
      <c r="C8" s="24"/>
      <c r="D8" s="24"/>
      <c r="E8" s="24"/>
      <c r="F8" s="24"/>
    </row>
    <row r="9" spans="1:6">
      <c r="A9" s="68" t="s">
        <v>47</v>
      </c>
      <c r="B9" s="24"/>
      <c r="C9" s="24"/>
      <c r="D9" s="24"/>
      <c r="E9" s="24"/>
      <c r="F9" s="24"/>
    </row>
    <row r="10" spans="1:6">
      <c r="A10" s="68" t="s">
        <v>48</v>
      </c>
      <c r="B10" s="101">
        <v>65287</v>
      </c>
      <c r="C10" s="101">
        <v>70771</v>
      </c>
      <c r="D10" s="101">
        <v>69977</v>
      </c>
      <c r="E10" s="101">
        <v>79464</v>
      </c>
      <c r="F10" s="101">
        <v>86178</v>
      </c>
    </row>
    <row r="11" spans="1:6">
      <c r="A11" s="68" t="s">
        <v>13</v>
      </c>
      <c r="B11" s="101">
        <v>-6868</v>
      </c>
      <c r="C11" s="101">
        <v>-8709</v>
      </c>
      <c r="D11" s="101">
        <v>-605</v>
      </c>
      <c r="E11" s="101">
        <v>-3722</v>
      </c>
      <c r="F11" s="101">
        <v>-7769</v>
      </c>
    </row>
    <row r="12" spans="1:6">
      <c r="A12" s="68" t="s">
        <v>49</v>
      </c>
      <c r="B12" s="101">
        <v>4192</v>
      </c>
      <c r="C12" s="101">
        <v>4921</v>
      </c>
      <c r="D12" s="101">
        <v>4626</v>
      </c>
      <c r="E12" s="101">
        <v>4789</v>
      </c>
      <c r="F12" s="101">
        <v>3673</v>
      </c>
    </row>
    <row r="13" spans="1:6">
      <c r="A13" s="68" t="s">
        <v>50</v>
      </c>
      <c r="B13" s="101">
        <v>3631</v>
      </c>
      <c r="C13" s="101">
        <v>2039</v>
      </c>
      <c r="D13" s="101">
        <v>248</v>
      </c>
      <c r="E13" s="101">
        <v>-1146</v>
      </c>
      <c r="F13" s="101">
        <v>-23</v>
      </c>
    </row>
    <row r="14" spans="1:6">
      <c r="A14" s="68" t="s">
        <v>194</v>
      </c>
      <c r="B14" s="101">
        <v>-9498</v>
      </c>
      <c r="C14" s="101">
        <v>-37321</v>
      </c>
      <c r="D14" s="101">
        <v>-4261</v>
      </c>
      <c r="E14" s="101">
        <v>-8683</v>
      </c>
      <c r="F14" s="101">
        <v>-40937</v>
      </c>
    </row>
    <row r="15" spans="1:6">
      <c r="A15" s="68" t="s">
        <v>195</v>
      </c>
      <c r="B15" s="101">
        <v>-7328</v>
      </c>
      <c r="C15" s="101">
        <v>-16239</v>
      </c>
      <c r="D15" s="101">
        <v>-14433</v>
      </c>
      <c r="E15" s="101">
        <v>3950</v>
      </c>
      <c r="F15" s="101">
        <v>-12272</v>
      </c>
    </row>
    <row r="16" spans="1:6">
      <c r="A16" s="68" t="s">
        <v>198</v>
      </c>
      <c r="B16" s="101">
        <v>-19513</v>
      </c>
      <c r="C16" s="101">
        <v>4484</v>
      </c>
      <c r="D16" s="101">
        <v>-11732</v>
      </c>
      <c r="E16" s="101">
        <v>4525</v>
      </c>
      <c r="F16" s="101">
        <v>-49091</v>
      </c>
    </row>
    <row r="17" spans="1:12" ht="14.25">
      <c r="A17" s="68" t="s">
        <v>197</v>
      </c>
      <c r="B17" s="102">
        <v>30932</v>
      </c>
      <c r="C17" s="102">
        <v>12146</v>
      </c>
      <c r="D17" s="102">
        <v>-683</v>
      </c>
      <c r="E17" s="102">
        <v>658</v>
      </c>
      <c r="F17" s="102">
        <v>63038</v>
      </c>
      <c r="G17" s="102"/>
    </row>
    <row r="18" spans="1:12">
      <c r="A18" s="69" t="s">
        <v>51</v>
      </c>
      <c r="B18" s="7">
        <v>109299</v>
      </c>
      <c r="C18" s="7">
        <v>98812</v>
      </c>
      <c r="D18" s="7">
        <v>96538</v>
      </c>
      <c r="E18" s="7">
        <v>133772</v>
      </c>
      <c r="F18" s="7">
        <v>130770</v>
      </c>
    </row>
    <row r="19" spans="1:12">
      <c r="A19" s="69"/>
      <c r="B19" s="24"/>
      <c r="C19" s="24"/>
      <c r="D19" s="24"/>
      <c r="E19" s="24"/>
      <c r="F19" s="24"/>
    </row>
    <row r="20" spans="1:12">
      <c r="A20" s="69"/>
      <c r="B20" s="24"/>
      <c r="C20" s="24"/>
      <c r="D20" s="24"/>
      <c r="E20" s="24"/>
      <c r="F20" s="24"/>
    </row>
    <row r="21" spans="1:12">
      <c r="A21" s="69" t="s">
        <v>52</v>
      </c>
      <c r="B21" s="24"/>
      <c r="C21" s="24"/>
      <c r="D21" s="24"/>
      <c r="E21" s="24"/>
      <c r="F21" s="24"/>
    </row>
    <row r="22" spans="1:12">
      <c r="A22" s="68"/>
      <c r="B22" s="3"/>
      <c r="C22" s="3"/>
      <c r="D22" s="3"/>
      <c r="E22" s="3"/>
      <c r="F22" s="3"/>
    </row>
    <row r="23" spans="1:12">
      <c r="A23" s="68" t="s">
        <v>53</v>
      </c>
      <c r="B23" s="101">
        <v>-67155</v>
      </c>
      <c r="C23" s="101">
        <v>-64603</v>
      </c>
      <c r="D23" s="101">
        <v>-86970</v>
      </c>
      <c r="E23" s="101">
        <v>-76348</v>
      </c>
      <c r="F23" s="101">
        <v>-90707</v>
      </c>
    </row>
    <row r="24" spans="1:12">
      <c r="A24" s="68" t="s">
        <v>54</v>
      </c>
      <c r="B24" s="101">
        <v>3084</v>
      </c>
      <c r="C24" s="101">
        <v>4648</v>
      </c>
      <c r="D24" s="101">
        <v>4685</v>
      </c>
      <c r="E24" s="101">
        <v>6051</v>
      </c>
      <c r="F24" s="101">
        <v>7604</v>
      </c>
      <c r="H24" s="32"/>
      <c r="I24" s="32"/>
      <c r="J24" s="32"/>
      <c r="K24" s="32"/>
      <c r="L24" s="32"/>
    </row>
    <row r="25" spans="1:12">
      <c r="A25" s="68" t="s">
        <v>55</v>
      </c>
      <c r="B25" s="104">
        <v>0</v>
      </c>
      <c r="C25" s="104">
        <v>0</v>
      </c>
      <c r="D25" s="104">
        <v>0</v>
      </c>
      <c r="E25" s="101">
        <v>-129478</v>
      </c>
      <c r="F25" s="104">
        <v>0</v>
      </c>
    </row>
    <row r="26" spans="1:12" ht="14.25">
      <c r="A26" s="68" t="s">
        <v>56</v>
      </c>
      <c r="B26" s="102">
        <v>-18725</v>
      </c>
      <c r="C26" s="102">
        <v>-3141</v>
      </c>
      <c r="D26" s="102">
        <v>-84480</v>
      </c>
      <c r="E26" s="102">
        <v>0</v>
      </c>
      <c r="F26" s="102">
        <v>0</v>
      </c>
    </row>
    <row r="27" spans="1:12">
      <c r="A27" s="69" t="s">
        <v>57</v>
      </c>
      <c r="B27" s="7">
        <v>-82795</v>
      </c>
      <c r="C27" s="7">
        <v>-63096</v>
      </c>
      <c r="D27" s="7">
        <v>-166765</v>
      </c>
      <c r="E27" s="7">
        <v>-199775</v>
      </c>
      <c r="F27" s="7">
        <v>-83103</v>
      </c>
    </row>
    <row r="28" spans="1:12">
      <c r="A28" s="68"/>
      <c r="B28" s="24"/>
      <c r="C28" s="24"/>
      <c r="D28" s="24"/>
      <c r="E28" s="24"/>
      <c r="F28" s="24"/>
    </row>
    <row r="29" spans="1:12">
      <c r="A29" s="68"/>
      <c r="B29" s="24"/>
      <c r="C29" s="24"/>
      <c r="D29" s="24"/>
      <c r="E29" s="24"/>
      <c r="F29" s="24"/>
    </row>
    <row r="30" spans="1:12">
      <c r="A30" s="69" t="s">
        <v>58</v>
      </c>
      <c r="B30" s="24"/>
      <c r="C30" s="24"/>
      <c r="D30" s="24"/>
      <c r="E30" s="24"/>
      <c r="F30" s="24"/>
    </row>
    <row r="31" spans="1:12">
      <c r="A31" s="68"/>
      <c r="B31" s="3"/>
      <c r="C31" s="3"/>
      <c r="D31" s="3"/>
      <c r="E31" s="3"/>
      <c r="F31" s="3"/>
    </row>
    <row r="32" spans="1:12">
      <c r="A32" s="68" t="s">
        <v>59</v>
      </c>
      <c r="B32" s="101">
        <v>103232</v>
      </c>
      <c r="C32" s="101">
        <v>5055</v>
      </c>
      <c r="D32" s="101">
        <v>102973</v>
      </c>
      <c r="E32" s="101">
        <v>78000</v>
      </c>
      <c r="F32" s="101">
        <v>-66000</v>
      </c>
    </row>
    <row r="33" spans="1:6">
      <c r="A33" s="68" t="s">
        <v>60</v>
      </c>
      <c r="B33" s="104">
        <v>0</v>
      </c>
      <c r="C33" s="104">
        <v>0</v>
      </c>
      <c r="D33" s="104">
        <v>0</v>
      </c>
      <c r="E33" s="101">
        <v>10567</v>
      </c>
      <c r="F33" s="101">
        <v>49245</v>
      </c>
    </row>
    <row r="34" spans="1:6">
      <c r="A34" s="68" t="s">
        <v>61</v>
      </c>
      <c r="B34" s="101">
        <v>-94447</v>
      </c>
      <c r="C34" s="101">
        <v>-48587</v>
      </c>
      <c r="D34" s="101">
        <v>-31067</v>
      </c>
      <c r="E34" s="101">
        <v>-21498</v>
      </c>
      <c r="F34" s="101">
        <v>-26962</v>
      </c>
    </row>
    <row r="35" spans="1:6">
      <c r="A35" s="68" t="s">
        <v>62</v>
      </c>
      <c r="B35" s="101">
        <v>202</v>
      </c>
      <c r="C35" s="101">
        <v>235</v>
      </c>
      <c r="D35" s="101">
        <v>176</v>
      </c>
      <c r="E35" s="101">
        <v>34</v>
      </c>
      <c r="F35" s="101">
        <v>351</v>
      </c>
    </row>
    <row r="36" spans="1:6">
      <c r="A36" s="68" t="s">
        <v>63</v>
      </c>
      <c r="B36" s="101">
        <v>-246</v>
      </c>
      <c r="C36" s="101">
        <v>-361</v>
      </c>
      <c r="D36" s="101">
        <v>-727</v>
      </c>
      <c r="E36" s="101">
        <v>-1071</v>
      </c>
      <c r="F36" s="101">
        <v>-55</v>
      </c>
    </row>
    <row r="37" spans="1:6" ht="14.25">
      <c r="A37" s="68" t="s">
        <v>64</v>
      </c>
      <c r="B37" s="102">
        <v>-4059</v>
      </c>
      <c r="C37" s="102">
        <v>-4539</v>
      </c>
      <c r="D37" s="102">
        <v>-6995</v>
      </c>
      <c r="E37" s="102">
        <v>-5697</v>
      </c>
      <c r="F37" s="102">
        <v>-5688</v>
      </c>
    </row>
    <row r="38" spans="1:6">
      <c r="A38" s="69" t="s">
        <v>65</v>
      </c>
      <c r="B38" s="7">
        <v>4681</v>
      </c>
      <c r="C38" s="7">
        <v>-48197</v>
      </c>
      <c r="D38" s="7">
        <v>64360</v>
      </c>
      <c r="E38" s="7">
        <v>60334</v>
      </c>
      <c r="F38" s="7">
        <v>-49109</v>
      </c>
    </row>
    <row r="39" spans="1:6">
      <c r="A39" s="68"/>
      <c r="B39" s="3"/>
      <c r="C39" s="3"/>
      <c r="D39" s="3"/>
      <c r="E39" s="3"/>
      <c r="F39" s="3"/>
    </row>
    <row r="40" spans="1:6">
      <c r="A40" s="68"/>
      <c r="B40" s="3"/>
      <c r="C40" s="3"/>
      <c r="D40" s="3"/>
      <c r="E40" s="3"/>
      <c r="F40" s="3"/>
    </row>
    <row r="41" spans="1:6" ht="14.25">
      <c r="A41" s="68" t="s">
        <v>66</v>
      </c>
      <c r="B41" s="102">
        <v>-942</v>
      </c>
      <c r="C41" s="102">
        <v>-817</v>
      </c>
      <c r="D41" s="102">
        <v>-4758</v>
      </c>
      <c r="E41" s="102">
        <v>3380</v>
      </c>
      <c r="F41" s="102">
        <v>7519</v>
      </c>
    </row>
    <row r="42" spans="1:6">
      <c r="A42" s="68" t="s">
        <v>67</v>
      </c>
      <c r="B42" s="101">
        <v>30243</v>
      </c>
      <c r="C42" s="101">
        <v>-13297</v>
      </c>
      <c r="D42" s="101">
        <v>-10626</v>
      </c>
      <c r="E42" s="101">
        <v>-2290</v>
      </c>
      <c r="F42" s="101">
        <v>6077</v>
      </c>
    </row>
    <row r="43" spans="1:6" ht="14.25">
      <c r="A43" s="68" t="s">
        <v>68</v>
      </c>
      <c r="B43" s="102">
        <v>16010</v>
      </c>
      <c r="C43" s="102">
        <v>46252</v>
      </c>
      <c r="D43" s="102">
        <v>32955</v>
      </c>
      <c r="E43" s="102">
        <v>22329</v>
      </c>
      <c r="F43" s="102">
        <v>20039</v>
      </c>
    </row>
    <row r="44" spans="1:6">
      <c r="A44" s="69" t="s">
        <v>69</v>
      </c>
      <c r="B44" s="7">
        <v>46253</v>
      </c>
      <c r="C44" s="7">
        <v>32955</v>
      </c>
      <c r="D44" s="7">
        <v>22329</v>
      </c>
      <c r="E44" s="7">
        <v>20039</v>
      </c>
      <c r="F44" s="7">
        <v>26117</v>
      </c>
    </row>
    <row r="45" spans="1:6" ht="13.5" thickBot="1">
      <c r="A45" s="60"/>
      <c r="B45" s="9"/>
      <c r="C45" s="9"/>
      <c r="D45" s="9"/>
      <c r="E45" s="9"/>
      <c r="F45" s="9"/>
    </row>
    <row r="47" spans="1:6" s="98" customFormat="1">
      <c r="A47" s="96" t="s">
        <v>184</v>
      </c>
      <c r="B47" s="96"/>
      <c r="C47" s="97"/>
    </row>
  </sheetData>
  <phoneticPr fontId="14"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R44"/>
  <sheetViews>
    <sheetView workbookViewId="0"/>
  </sheetViews>
  <sheetFormatPr defaultRowHeight="12.75"/>
  <cols>
    <col min="1" max="1" width="28.42578125" customWidth="1"/>
    <col min="2" max="2" width="13" style="234" bestFit="1" customWidth="1"/>
    <col min="3" max="3" width="12.42578125" style="234" customWidth="1"/>
    <col min="4" max="4" width="10.42578125" style="234" bestFit="1" customWidth="1"/>
    <col min="5" max="5" width="15.5703125" style="234" customWidth="1"/>
    <col min="6" max="6" width="11.42578125" style="234" customWidth="1"/>
    <col min="7" max="7" width="11.7109375" style="209" customWidth="1"/>
    <col min="9" max="9" width="11" customWidth="1"/>
  </cols>
  <sheetData>
    <row r="1" spans="1:18">
      <c r="A1" s="13" t="s">
        <v>191</v>
      </c>
    </row>
    <row r="2" spans="1:18" ht="13.5" thickBot="1">
      <c r="F2" s="240"/>
      <c r="G2" s="200" t="s">
        <v>252</v>
      </c>
    </row>
    <row r="3" spans="1:18" ht="12.75" customHeight="1">
      <c r="A3" s="658"/>
      <c r="B3" s="662" t="s">
        <v>145</v>
      </c>
      <c r="C3" s="662" t="s">
        <v>73</v>
      </c>
      <c r="D3" s="662" t="s">
        <v>74</v>
      </c>
      <c r="E3" s="662" t="s">
        <v>146</v>
      </c>
      <c r="F3" s="662" t="s">
        <v>147</v>
      </c>
      <c r="G3" s="660" t="s">
        <v>148</v>
      </c>
    </row>
    <row r="4" spans="1:18" ht="15" customHeight="1" thickBot="1">
      <c r="A4" s="664"/>
      <c r="B4" s="663"/>
      <c r="C4" s="663"/>
      <c r="D4" s="663"/>
      <c r="E4" s="663"/>
      <c r="F4" s="663"/>
      <c r="G4" s="661"/>
    </row>
    <row r="5" spans="1:18">
      <c r="A5" s="75"/>
      <c r="B5" s="229"/>
      <c r="C5" s="229"/>
      <c r="D5" s="229"/>
      <c r="E5" s="229"/>
      <c r="F5" s="229"/>
      <c r="G5" s="216"/>
      <c r="I5" s="228" t="s">
        <v>260</v>
      </c>
    </row>
    <row r="6" spans="1:18">
      <c r="A6" s="30" t="s">
        <v>33</v>
      </c>
      <c r="B6" s="230">
        <v>1485831</v>
      </c>
      <c r="C6" s="230">
        <v>540260</v>
      </c>
      <c r="D6" s="230">
        <v>145414</v>
      </c>
      <c r="E6" s="230">
        <v>50789</v>
      </c>
      <c r="F6" s="230">
        <v>-8891</v>
      </c>
      <c r="G6" s="217">
        <v>2213403</v>
      </c>
      <c r="I6" s="242">
        <f>SUM(B6:E6)</f>
        <v>2222294</v>
      </c>
      <c r="K6" s="35"/>
      <c r="L6" s="35"/>
      <c r="N6" s="35"/>
      <c r="O6" s="35"/>
      <c r="Q6" s="35"/>
      <c r="R6" s="35"/>
    </row>
    <row r="7" spans="1:18" ht="14.25">
      <c r="A7" s="75" t="s">
        <v>34</v>
      </c>
      <c r="B7" s="231">
        <v>1045038</v>
      </c>
      <c r="C7" s="231">
        <v>461140</v>
      </c>
      <c r="D7" s="231">
        <v>92564</v>
      </c>
      <c r="E7" s="231">
        <v>43041</v>
      </c>
      <c r="F7" s="231">
        <v>-4398</v>
      </c>
      <c r="G7" s="218">
        <v>1637385</v>
      </c>
      <c r="H7" s="102"/>
      <c r="I7" s="102"/>
      <c r="J7" s="102"/>
      <c r="K7" s="35"/>
      <c r="L7" s="35"/>
      <c r="N7" s="35"/>
      <c r="O7" s="35"/>
      <c r="Q7" s="35"/>
      <c r="R7" s="35"/>
    </row>
    <row r="8" spans="1:18">
      <c r="A8" s="75" t="s">
        <v>35</v>
      </c>
      <c r="B8" s="232">
        <v>440793</v>
      </c>
      <c r="C8" s="232">
        <v>79120</v>
      </c>
      <c r="D8" s="232">
        <v>52850</v>
      </c>
      <c r="E8" s="232">
        <v>7748</v>
      </c>
      <c r="F8" s="232">
        <v>-4492</v>
      </c>
      <c r="G8" s="219">
        <v>576019</v>
      </c>
      <c r="I8" s="35"/>
      <c r="J8" s="32"/>
      <c r="K8" s="35"/>
      <c r="L8" s="35"/>
      <c r="N8" s="35"/>
      <c r="O8" s="35"/>
      <c r="Q8" s="35"/>
      <c r="R8" s="35"/>
    </row>
    <row r="9" spans="1:18">
      <c r="A9" s="75"/>
      <c r="B9" s="229"/>
      <c r="C9" s="229"/>
      <c r="D9" s="229"/>
      <c r="E9" s="229"/>
      <c r="F9" s="229"/>
      <c r="G9" s="216"/>
      <c r="I9" s="35"/>
      <c r="J9" s="32"/>
      <c r="K9" s="35"/>
      <c r="L9" s="35"/>
      <c r="N9" s="35"/>
      <c r="O9" s="35"/>
      <c r="Q9" s="35"/>
      <c r="R9" s="35"/>
    </row>
    <row r="10" spans="1:18">
      <c r="A10" s="75" t="s">
        <v>36</v>
      </c>
      <c r="B10" s="232">
        <v>284097</v>
      </c>
      <c r="C10" s="232">
        <v>44600</v>
      </c>
      <c r="D10" s="232">
        <v>45580</v>
      </c>
      <c r="E10" s="232">
        <v>4872</v>
      </c>
      <c r="F10" s="229">
        <v>942</v>
      </c>
      <c r="G10" s="219">
        <v>380091</v>
      </c>
      <c r="I10" s="35"/>
      <c r="K10" s="35"/>
      <c r="L10" s="35"/>
      <c r="N10" s="35"/>
      <c r="O10" s="35"/>
      <c r="Q10" s="35"/>
      <c r="R10" s="35"/>
    </row>
    <row r="11" spans="1:18" ht="14.25">
      <c r="A11" s="75" t="s">
        <v>37</v>
      </c>
      <c r="B11" s="231">
        <v>0</v>
      </c>
      <c r="C11" s="231">
        <v>0</v>
      </c>
      <c r="D11" s="231">
        <v>0</v>
      </c>
      <c r="E11" s="231">
        <v>0</v>
      </c>
      <c r="F11" s="231">
        <v>21618</v>
      </c>
      <c r="G11" s="218">
        <v>21618</v>
      </c>
      <c r="I11" s="35"/>
      <c r="K11" s="35"/>
      <c r="L11" s="35"/>
      <c r="N11" s="35"/>
      <c r="O11" s="35"/>
      <c r="Q11" s="35"/>
      <c r="R11" s="35"/>
    </row>
    <row r="12" spans="1:18">
      <c r="A12" s="75" t="s">
        <v>149</v>
      </c>
      <c r="B12" s="232">
        <v>156696</v>
      </c>
      <c r="C12" s="232">
        <v>34520</v>
      </c>
      <c r="D12" s="232">
        <v>7270</v>
      </c>
      <c r="E12" s="232">
        <v>2876</v>
      </c>
      <c r="F12" s="232">
        <v>-27052</v>
      </c>
      <c r="G12" s="219">
        <v>174310</v>
      </c>
      <c r="I12" s="35"/>
      <c r="K12" s="35"/>
      <c r="L12" s="35"/>
      <c r="N12" s="35"/>
      <c r="O12" s="35"/>
      <c r="Q12" s="35"/>
      <c r="R12" s="35"/>
    </row>
    <row r="13" spans="1:18">
      <c r="A13" s="75"/>
      <c r="B13" s="229"/>
      <c r="C13" s="229"/>
      <c r="D13" s="229"/>
      <c r="E13" s="229"/>
      <c r="F13" s="229"/>
      <c r="G13" s="216"/>
      <c r="I13" s="35"/>
      <c r="K13" s="35"/>
      <c r="L13" s="35"/>
      <c r="N13" s="35"/>
      <c r="O13" s="35"/>
      <c r="Q13" s="35"/>
      <c r="R13" s="35"/>
    </row>
    <row r="14" spans="1:18">
      <c r="A14" s="75" t="s">
        <v>39</v>
      </c>
      <c r="B14" s="232">
        <v>-6400</v>
      </c>
      <c r="C14" s="229">
        <v>-269</v>
      </c>
      <c r="D14" s="229">
        <v>514</v>
      </c>
      <c r="E14" s="229">
        <v>0</v>
      </c>
      <c r="F14" s="229">
        <v>409</v>
      </c>
      <c r="G14" s="219">
        <v>-5746</v>
      </c>
      <c r="I14" s="35"/>
      <c r="K14" s="35"/>
      <c r="L14" s="35"/>
      <c r="N14" s="35"/>
      <c r="O14" s="35"/>
      <c r="Q14" s="35"/>
      <c r="R14" s="35"/>
    </row>
    <row r="15" spans="1:18">
      <c r="A15" s="75" t="s">
        <v>40</v>
      </c>
      <c r="B15" s="232">
        <v>1477</v>
      </c>
      <c r="C15" s="229">
        <v>180</v>
      </c>
      <c r="D15" s="229">
        <v>142</v>
      </c>
      <c r="E15" s="229">
        <v>12</v>
      </c>
      <c r="F15" s="229">
        <v>426</v>
      </c>
      <c r="G15" s="219">
        <v>2237</v>
      </c>
      <c r="I15" s="35"/>
      <c r="K15" s="35"/>
      <c r="L15" s="35"/>
      <c r="N15" s="35"/>
      <c r="O15" s="35"/>
      <c r="Q15" s="35"/>
      <c r="R15" s="35"/>
    </row>
    <row r="16" spans="1:18" ht="14.25">
      <c r="A16" s="75" t="s">
        <v>41</v>
      </c>
      <c r="B16" s="231">
        <v>10181</v>
      </c>
      <c r="C16" s="231">
        <v>2428</v>
      </c>
      <c r="D16" s="231">
        <v>1633</v>
      </c>
      <c r="E16" s="231">
        <v>1040</v>
      </c>
      <c r="F16" s="231">
        <v>-1251</v>
      </c>
      <c r="G16" s="218">
        <v>14031</v>
      </c>
      <c r="I16" s="228"/>
      <c r="K16" s="35"/>
      <c r="L16" s="35"/>
      <c r="N16" s="35"/>
      <c r="O16" s="35"/>
      <c r="Q16" s="35"/>
      <c r="R16" s="35"/>
    </row>
    <row r="17" spans="1:18">
      <c r="A17" s="30" t="s">
        <v>42</v>
      </c>
      <c r="B17" s="230">
        <v>141591</v>
      </c>
      <c r="C17" s="230">
        <v>32004</v>
      </c>
      <c r="D17" s="230">
        <v>6292</v>
      </c>
      <c r="E17" s="230">
        <v>1848</v>
      </c>
      <c r="F17" s="230">
        <v>-24965</v>
      </c>
      <c r="G17" s="217">
        <v>156770</v>
      </c>
      <c r="I17" s="227"/>
      <c r="K17" s="35"/>
      <c r="L17" s="35"/>
      <c r="N17" s="35"/>
      <c r="O17" s="35"/>
      <c r="Q17" s="35"/>
      <c r="R17" s="35"/>
    </row>
    <row r="18" spans="1:18">
      <c r="A18" s="75"/>
      <c r="B18" s="229"/>
      <c r="C18" s="229"/>
      <c r="D18" s="229"/>
      <c r="E18" s="229"/>
      <c r="F18" s="229"/>
      <c r="G18" s="216"/>
      <c r="I18" s="35"/>
      <c r="K18" s="35"/>
      <c r="L18" s="35"/>
      <c r="N18" s="35"/>
      <c r="O18" s="35"/>
      <c r="Q18" s="35"/>
      <c r="R18" s="35"/>
    </row>
    <row r="19" spans="1:18" ht="14.25">
      <c r="A19" s="75" t="s">
        <v>43</v>
      </c>
      <c r="B19" s="231">
        <v>54179</v>
      </c>
      <c r="C19" s="231">
        <v>11605</v>
      </c>
      <c r="D19" s="231">
        <v>2291</v>
      </c>
      <c r="E19" s="231">
        <v>727</v>
      </c>
      <c r="F19" s="231">
        <v>-6</v>
      </c>
      <c r="G19" s="218">
        <v>68796</v>
      </c>
      <c r="I19" s="228" t="s">
        <v>260</v>
      </c>
      <c r="K19" s="35"/>
      <c r="L19" s="35"/>
      <c r="N19" s="35"/>
      <c r="O19" s="35"/>
      <c r="Q19" s="35"/>
      <c r="R19" s="35"/>
    </row>
    <row r="20" spans="1:18">
      <c r="A20" s="30" t="s">
        <v>44</v>
      </c>
      <c r="B20" s="230">
        <v>87411</v>
      </c>
      <c r="C20" s="230">
        <v>20398</v>
      </c>
      <c r="D20" s="230">
        <v>4001</v>
      </c>
      <c r="E20" s="230">
        <v>1121</v>
      </c>
      <c r="F20" s="230">
        <v>-24957</v>
      </c>
      <c r="G20" s="217">
        <v>87974</v>
      </c>
      <c r="H20" s="5"/>
      <c r="I20" s="242">
        <f>SUM(B20:E20)</f>
        <v>112931</v>
      </c>
      <c r="K20" s="35"/>
      <c r="L20" s="35"/>
      <c r="N20" s="35"/>
      <c r="O20" s="35"/>
      <c r="Q20" s="35"/>
      <c r="R20" s="35"/>
    </row>
    <row r="21" spans="1:18" ht="13.5" thickBot="1">
      <c r="A21" s="76"/>
      <c r="B21" s="233"/>
      <c r="C21" s="233"/>
      <c r="D21" s="233"/>
      <c r="E21" s="233"/>
      <c r="F21" s="233"/>
      <c r="G21" s="220"/>
    </row>
    <row r="23" spans="1:18" s="98" customFormat="1">
      <c r="A23" s="96" t="s">
        <v>184</v>
      </c>
      <c r="B23" s="235"/>
      <c r="C23" s="236"/>
      <c r="D23" s="236"/>
      <c r="E23" s="236"/>
      <c r="F23" s="236"/>
      <c r="G23" s="221"/>
    </row>
    <row r="24" spans="1:18" s="98" customFormat="1">
      <c r="A24" s="96"/>
      <c r="B24" s="235"/>
      <c r="C24" s="236"/>
      <c r="D24" s="236"/>
      <c r="E24" s="236"/>
      <c r="F24" s="236"/>
      <c r="G24" s="221"/>
    </row>
    <row r="25" spans="1:18" ht="13.5" thickBot="1">
      <c r="B25" s="241" t="s">
        <v>261</v>
      </c>
      <c r="C25" s="237"/>
      <c r="D25" s="237"/>
      <c r="E25" s="237"/>
      <c r="F25" s="237"/>
      <c r="G25" s="222"/>
    </row>
    <row r="26" spans="1:18">
      <c r="A26" s="665" t="s">
        <v>259</v>
      </c>
      <c r="B26" s="666" t="s">
        <v>145</v>
      </c>
      <c r="C26" s="666" t="s">
        <v>73</v>
      </c>
      <c r="D26" s="666" t="s">
        <v>74</v>
      </c>
      <c r="E26" s="666" t="s">
        <v>146</v>
      </c>
      <c r="F26" s="660" t="s">
        <v>253</v>
      </c>
    </row>
    <row r="27" spans="1:18" ht="13.5" thickBot="1">
      <c r="A27" s="665"/>
      <c r="B27" s="667"/>
      <c r="C27" s="667"/>
      <c r="D27" s="667"/>
      <c r="E27" s="667"/>
      <c r="F27" s="661"/>
    </row>
    <row r="28" spans="1:18">
      <c r="A28" s="239" t="s">
        <v>33</v>
      </c>
      <c r="B28" s="223">
        <f t="shared" ref="B28:E28" si="0">B6/$I$6</f>
        <v>0.66860235414396119</v>
      </c>
      <c r="C28" s="223">
        <f t="shared" si="0"/>
        <v>0.24310914757453334</v>
      </c>
      <c r="D28" s="223">
        <f t="shared" si="0"/>
        <v>6.5434186475776826E-2</v>
      </c>
      <c r="E28" s="223">
        <f t="shared" si="0"/>
        <v>2.2854311805728673E-2</v>
      </c>
      <c r="F28" s="223">
        <f>G6/$G$6</f>
        <v>1</v>
      </c>
    </row>
    <row r="29" spans="1:18">
      <c r="A29" s="239" t="s">
        <v>44</v>
      </c>
      <c r="B29" s="226">
        <f t="shared" ref="B29:E29" si="1">B20/$I$20</f>
        <v>0.77402130504467326</v>
      </c>
      <c r="C29" s="226">
        <f t="shared" si="1"/>
        <v>0.18062356660261575</v>
      </c>
      <c r="D29" s="226">
        <f t="shared" si="1"/>
        <v>3.5428713108004002E-2</v>
      </c>
      <c r="E29" s="226">
        <f t="shared" si="1"/>
        <v>9.9264152447069449E-3</v>
      </c>
      <c r="F29" s="226">
        <f>G20/$G$20</f>
        <v>1</v>
      </c>
    </row>
    <row r="31" spans="1:18">
      <c r="B31" s="237"/>
      <c r="C31" s="237"/>
      <c r="D31" s="237"/>
      <c r="E31" s="237"/>
      <c r="F31" s="237"/>
      <c r="G31" s="222"/>
    </row>
    <row r="32" spans="1:18">
      <c r="B32" s="238"/>
      <c r="C32" s="238"/>
      <c r="D32" s="238"/>
      <c r="E32" s="238"/>
      <c r="F32" s="238"/>
      <c r="G32" s="224"/>
    </row>
    <row r="34" spans="2:10">
      <c r="B34" s="237"/>
      <c r="C34" s="237"/>
      <c r="D34" s="237"/>
      <c r="E34" s="237"/>
      <c r="F34" s="237"/>
      <c r="G34" s="222"/>
      <c r="H34" s="33"/>
    </row>
    <row r="35" spans="2:10">
      <c r="B35" s="237"/>
      <c r="C35" s="237"/>
      <c r="D35" s="237"/>
      <c r="E35" s="237"/>
      <c r="F35" s="237"/>
      <c r="G35" s="222"/>
      <c r="H35" s="33"/>
    </row>
    <row r="36" spans="2:10">
      <c r="B36" s="237"/>
      <c r="C36" s="237"/>
      <c r="D36" s="237"/>
      <c r="E36" s="237"/>
      <c r="F36" s="237"/>
      <c r="G36" s="222"/>
      <c r="H36" s="33"/>
    </row>
    <row r="37" spans="2:10">
      <c r="B37" s="237"/>
      <c r="C37" s="237"/>
      <c r="D37" s="237"/>
      <c r="E37" s="237"/>
      <c r="F37" s="237"/>
      <c r="G37" s="222"/>
      <c r="H37" s="33"/>
      <c r="J37" s="34"/>
    </row>
    <row r="38" spans="2:10">
      <c r="B38" s="215"/>
      <c r="C38" s="215"/>
      <c r="D38" s="215"/>
      <c r="E38" s="215"/>
      <c r="F38" s="215"/>
      <c r="G38" s="225"/>
      <c r="H38" s="33"/>
      <c r="J38" s="5"/>
    </row>
    <row r="39" spans="2:10">
      <c r="B39" s="237"/>
      <c r="C39" s="237"/>
      <c r="D39" s="237"/>
      <c r="E39" s="237"/>
      <c r="F39" s="237"/>
      <c r="G39" s="222"/>
      <c r="H39" s="33"/>
    </row>
    <row r="40" spans="2:10">
      <c r="B40" s="237"/>
      <c r="C40" s="237"/>
      <c r="D40" s="237"/>
      <c r="E40" s="237"/>
      <c r="F40" s="237"/>
      <c r="G40" s="222"/>
      <c r="H40" s="33"/>
    </row>
    <row r="41" spans="2:10">
      <c r="B41" s="237"/>
      <c r="C41" s="237"/>
      <c r="D41" s="237"/>
      <c r="E41" s="237"/>
      <c r="F41" s="237"/>
      <c r="G41" s="222"/>
      <c r="H41" s="33"/>
    </row>
    <row r="42" spans="2:10">
      <c r="B42" s="237"/>
      <c r="C42" s="237"/>
      <c r="D42" s="237"/>
      <c r="E42" s="237"/>
      <c r="F42" s="237"/>
      <c r="G42" s="222"/>
      <c r="H42" s="33"/>
      <c r="J42" s="34"/>
    </row>
    <row r="43" spans="2:10">
      <c r="B43" s="237"/>
      <c r="C43" s="237"/>
      <c r="D43" s="237"/>
      <c r="E43" s="237"/>
      <c r="F43" s="237"/>
      <c r="G43" s="222"/>
      <c r="H43" s="33"/>
    </row>
    <row r="44" spans="2:10">
      <c r="B44" s="237"/>
      <c r="C44" s="237"/>
      <c r="D44" s="237"/>
      <c r="E44" s="237"/>
      <c r="F44" s="237"/>
      <c r="G44" s="222"/>
      <c r="H44" s="33"/>
    </row>
  </sheetData>
  <mergeCells count="13">
    <mergeCell ref="F26:F27"/>
    <mergeCell ref="G3:G4"/>
    <mergeCell ref="D3:D4"/>
    <mergeCell ref="E3:E4"/>
    <mergeCell ref="A3:A4"/>
    <mergeCell ref="B3:B4"/>
    <mergeCell ref="C3:C4"/>
    <mergeCell ref="F3:F4"/>
    <mergeCell ref="A26:A27"/>
    <mergeCell ref="B26:B27"/>
    <mergeCell ref="C26:C27"/>
    <mergeCell ref="D26:D27"/>
    <mergeCell ref="E26:E27"/>
  </mergeCells>
  <phoneticPr fontId="14" type="noConversion"/>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4"/>
  <sheetViews>
    <sheetView workbookViewId="0"/>
  </sheetViews>
  <sheetFormatPr defaultRowHeight="12.75"/>
  <cols>
    <col min="1" max="1" width="37.42578125" style="10" bestFit="1" customWidth="1"/>
    <col min="2" max="2" width="17.5703125" style="10" customWidth="1"/>
    <col min="3" max="3" width="23.28515625" style="10" customWidth="1"/>
  </cols>
  <sheetData>
    <row r="1" spans="1:3">
      <c r="A1" s="13" t="s">
        <v>180</v>
      </c>
    </row>
    <row r="2" spans="1:3" ht="13.5" thickBot="1"/>
    <row r="3" spans="1:3" ht="13.5" thickBot="1">
      <c r="A3" s="82" t="s">
        <v>152</v>
      </c>
      <c r="B3" s="83" t="s">
        <v>153</v>
      </c>
      <c r="C3" s="83" t="s">
        <v>154</v>
      </c>
    </row>
    <row r="4" spans="1:3">
      <c r="A4" s="84"/>
      <c r="B4" s="85" t="s">
        <v>156</v>
      </c>
      <c r="C4" s="85"/>
    </row>
    <row r="5" spans="1:3">
      <c r="A5" s="84" t="s">
        <v>155</v>
      </c>
      <c r="B5" s="85">
        <v>924</v>
      </c>
      <c r="C5" s="105">
        <v>0.124</v>
      </c>
    </row>
    <row r="6" spans="1:3">
      <c r="A6" s="84" t="s">
        <v>157</v>
      </c>
      <c r="B6" s="85">
        <v>450</v>
      </c>
      <c r="C6" s="105">
        <v>0.06</v>
      </c>
    </row>
    <row r="7" spans="1:3">
      <c r="A7" s="84" t="s">
        <v>158</v>
      </c>
      <c r="B7" s="85">
        <v>50</v>
      </c>
      <c r="C7" s="86">
        <v>6.7000000000000002E-3</v>
      </c>
    </row>
    <row r="8" spans="1:3">
      <c r="A8" s="84"/>
      <c r="B8" s="85"/>
      <c r="C8" s="85"/>
    </row>
    <row r="9" spans="1:3">
      <c r="A9" s="84" t="s">
        <v>159</v>
      </c>
      <c r="B9" s="85">
        <v>974</v>
      </c>
      <c r="C9" s="105">
        <v>0.13100000000000001</v>
      </c>
    </row>
    <row r="10" spans="1:3">
      <c r="A10" s="84" t="s">
        <v>160</v>
      </c>
      <c r="B10" s="85">
        <v>450</v>
      </c>
      <c r="C10" s="105">
        <v>0.06</v>
      </c>
    </row>
    <row r="11" spans="1:3">
      <c r="A11" s="84"/>
      <c r="B11" s="85"/>
      <c r="C11" s="85"/>
    </row>
    <row r="12" spans="1:3">
      <c r="A12" s="264" t="s">
        <v>161</v>
      </c>
      <c r="B12" s="265">
        <v>975</v>
      </c>
      <c r="C12" s="267">
        <v>0.13100000000000001</v>
      </c>
    </row>
    <row r="13" spans="1:3">
      <c r="A13" s="84"/>
      <c r="B13" s="85"/>
      <c r="C13" s="85"/>
    </row>
    <row r="14" spans="1:3">
      <c r="A14" s="84" t="s">
        <v>105</v>
      </c>
      <c r="B14" s="85">
        <v>146</v>
      </c>
      <c r="C14" s="105">
        <v>0.02</v>
      </c>
    </row>
    <row r="15" spans="1:3">
      <c r="A15" s="84" t="s">
        <v>162</v>
      </c>
      <c r="B15" s="85">
        <v>86</v>
      </c>
      <c r="C15" s="105">
        <v>1.2E-2</v>
      </c>
    </row>
    <row r="16" spans="1:3">
      <c r="A16" s="84"/>
      <c r="B16" s="85"/>
      <c r="C16" s="85"/>
    </row>
    <row r="17" spans="1:6">
      <c r="A17" s="264" t="s">
        <v>163</v>
      </c>
      <c r="B17" s="265">
        <v>960</v>
      </c>
      <c r="C17" s="266">
        <v>0.129</v>
      </c>
    </row>
    <row r="18" spans="1:6">
      <c r="A18" s="84" t="s">
        <v>164</v>
      </c>
      <c r="B18" s="87">
        <v>1046</v>
      </c>
      <c r="C18" s="105">
        <v>0.14000000000000001</v>
      </c>
    </row>
    <row r="19" spans="1:6">
      <c r="A19" s="84" t="s">
        <v>165</v>
      </c>
      <c r="B19" s="85">
        <v>277</v>
      </c>
      <c r="C19" s="105">
        <v>3.6999999999999998E-2</v>
      </c>
    </row>
    <row r="20" spans="1:6">
      <c r="A20" s="84"/>
      <c r="B20" s="85"/>
      <c r="C20" s="85"/>
    </row>
    <row r="21" spans="1:6">
      <c r="A21" s="84" t="s">
        <v>166</v>
      </c>
      <c r="B21" s="85">
        <v>780</v>
      </c>
      <c r="C21" s="105">
        <v>0.105</v>
      </c>
    </row>
    <row r="22" spans="1:6">
      <c r="A22" s="84"/>
      <c r="B22" s="85"/>
      <c r="C22" s="85"/>
    </row>
    <row r="23" spans="1:6">
      <c r="A23" s="84" t="s">
        <v>167</v>
      </c>
      <c r="B23" s="85">
        <v>27</v>
      </c>
      <c r="C23" s="86">
        <v>3.5999999999999999E-3</v>
      </c>
    </row>
    <row r="24" spans="1:6">
      <c r="A24" s="84"/>
      <c r="B24" s="85"/>
      <c r="C24" s="85"/>
    </row>
    <row r="25" spans="1:6">
      <c r="A25" s="84" t="s">
        <v>168</v>
      </c>
      <c r="B25" s="107">
        <v>300</v>
      </c>
      <c r="C25" s="108">
        <v>0.04</v>
      </c>
    </row>
    <row r="26" spans="1:6">
      <c r="A26" s="84"/>
      <c r="B26" s="85"/>
      <c r="C26" s="86"/>
    </row>
    <row r="27" spans="1:6">
      <c r="A27" s="109" t="s">
        <v>200</v>
      </c>
      <c r="B27" s="87">
        <v>7445</v>
      </c>
      <c r="C27" s="106">
        <v>1</v>
      </c>
    </row>
    <row r="28" spans="1:6">
      <c r="A28" s="84"/>
      <c r="B28" s="85"/>
      <c r="C28" s="86"/>
    </row>
    <row r="29" spans="1:6">
      <c r="A29" s="84" t="s">
        <v>201</v>
      </c>
      <c r="B29" s="107">
        <v>142.88999999999999</v>
      </c>
      <c r="C29" s="86">
        <f>B29/B31</f>
        <v>1.8831322014420344E-2</v>
      </c>
      <c r="F29" s="275"/>
    </row>
    <row r="31" spans="1:6">
      <c r="A31" s="30" t="s">
        <v>202</v>
      </c>
      <c r="B31" s="257">
        <v>7587.89</v>
      </c>
    </row>
    <row r="32" spans="1:6" ht="13.5" thickBot="1">
      <c r="A32" s="88"/>
      <c r="B32" s="89"/>
      <c r="C32" s="88"/>
    </row>
    <row r="34" spans="1:3" s="98" customFormat="1">
      <c r="A34" s="96" t="s">
        <v>184</v>
      </c>
      <c r="B34" s="96"/>
      <c r="C34" s="97"/>
    </row>
  </sheetData>
  <phoneticPr fontId="14"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48"/>
  <sheetViews>
    <sheetView workbookViewId="0"/>
  </sheetViews>
  <sheetFormatPr defaultRowHeight="12.75"/>
  <cols>
    <col min="1" max="1" width="27" style="26" bestFit="1" customWidth="1"/>
    <col min="2" max="5" width="8.85546875" bestFit="1" customWidth="1"/>
    <col min="6" max="6" width="9.85546875" customWidth="1"/>
  </cols>
  <sheetData>
    <row r="1" spans="1:6">
      <c r="A1" s="11" t="s">
        <v>192</v>
      </c>
    </row>
    <row r="2" spans="1:6" ht="13.5" thickBot="1"/>
    <row r="3" spans="1:6" ht="13.5" thickBot="1">
      <c r="A3" s="67"/>
      <c r="B3" s="1">
        <v>1998</v>
      </c>
      <c r="C3" s="1">
        <v>1999</v>
      </c>
      <c r="D3" s="1">
        <v>2000</v>
      </c>
      <c r="E3" s="1">
        <v>2001</v>
      </c>
      <c r="F3" s="1">
        <v>2002</v>
      </c>
    </row>
    <row r="4" spans="1:6">
      <c r="A4" s="69"/>
      <c r="B4" s="4"/>
      <c r="C4" s="4"/>
      <c r="D4" s="4"/>
      <c r="E4" s="4"/>
      <c r="F4" s="4"/>
    </row>
    <row r="5" spans="1:6">
      <c r="A5" s="69" t="s">
        <v>0</v>
      </c>
      <c r="B5" s="4"/>
      <c r="C5" s="4"/>
      <c r="D5" s="4"/>
      <c r="E5" s="4"/>
      <c r="F5" s="4"/>
    </row>
    <row r="6" spans="1:6">
      <c r="A6" s="68"/>
      <c r="B6" s="3"/>
      <c r="C6" s="3"/>
      <c r="D6" s="3"/>
      <c r="E6" s="3"/>
      <c r="F6" s="3"/>
    </row>
    <row r="7" spans="1:6">
      <c r="A7" s="68" t="s">
        <v>1</v>
      </c>
      <c r="B7" s="6">
        <v>63512</v>
      </c>
      <c r="C7" s="6">
        <v>56838</v>
      </c>
      <c r="D7" s="6">
        <v>55621</v>
      </c>
      <c r="E7" s="6">
        <v>70976</v>
      </c>
      <c r="F7" s="6">
        <v>95207</v>
      </c>
    </row>
    <row r="8" spans="1:6">
      <c r="A8" s="68" t="s">
        <v>2</v>
      </c>
      <c r="B8" s="6">
        <v>351713</v>
      </c>
      <c r="C8" s="6">
        <v>355124</v>
      </c>
      <c r="D8" s="6">
        <v>376927</v>
      </c>
      <c r="E8" s="6">
        <v>393929</v>
      </c>
      <c r="F8" s="6">
        <v>410560</v>
      </c>
    </row>
    <row r="9" spans="1:6">
      <c r="A9" s="68" t="s">
        <v>3</v>
      </c>
      <c r="B9" s="6">
        <v>258962</v>
      </c>
      <c r="C9" s="6">
        <v>261669</v>
      </c>
      <c r="D9" s="6">
        <v>272065</v>
      </c>
      <c r="E9" s="6">
        <v>281550</v>
      </c>
      <c r="F9" s="6">
        <v>294261</v>
      </c>
    </row>
    <row r="10" spans="1:6">
      <c r="A10" s="68" t="s">
        <v>4</v>
      </c>
      <c r="B10" s="6">
        <v>15744</v>
      </c>
      <c r="C10" s="6">
        <v>16194</v>
      </c>
      <c r="D10" s="6">
        <v>18764</v>
      </c>
      <c r="E10" s="6">
        <v>19730</v>
      </c>
      <c r="F10" s="6">
        <v>21719</v>
      </c>
    </row>
    <row r="11" spans="1:6" ht="14.25">
      <c r="A11" s="68" t="s">
        <v>5</v>
      </c>
      <c r="B11" s="102">
        <v>57150</v>
      </c>
      <c r="C11" s="102">
        <v>56007</v>
      </c>
      <c r="D11" s="102">
        <v>63369</v>
      </c>
      <c r="E11" s="102">
        <v>66272</v>
      </c>
      <c r="F11" s="102">
        <v>68809</v>
      </c>
    </row>
    <row r="12" spans="1:6">
      <c r="A12" s="68" t="s">
        <v>6</v>
      </c>
      <c r="B12" s="6">
        <v>747081</v>
      </c>
      <c r="C12" s="6">
        <v>745832</v>
      </c>
      <c r="D12" s="6">
        <v>786746</v>
      </c>
      <c r="E12" s="6">
        <v>832457</v>
      </c>
      <c r="F12" s="6">
        <v>890556</v>
      </c>
    </row>
    <row r="13" spans="1:6">
      <c r="A13" s="68"/>
      <c r="B13" s="3"/>
      <c r="C13" s="3"/>
      <c r="D13" s="3"/>
      <c r="E13" s="3"/>
      <c r="F13" s="3"/>
    </row>
    <row r="14" spans="1:6">
      <c r="A14" s="68" t="s">
        <v>11</v>
      </c>
      <c r="B14" s="3"/>
      <c r="C14" s="3"/>
      <c r="D14" s="3"/>
      <c r="E14" s="3"/>
      <c r="F14" s="3"/>
    </row>
    <row r="15" spans="1:6">
      <c r="A15" s="68" t="s">
        <v>70</v>
      </c>
      <c r="B15" s="6">
        <v>476419</v>
      </c>
      <c r="C15" s="6">
        <v>498839</v>
      </c>
      <c r="D15" s="6">
        <v>516899</v>
      </c>
      <c r="E15" s="6">
        <v>531993</v>
      </c>
      <c r="F15" s="6">
        <v>554161</v>
      </c>
    </row>
    <row r="16" spans="1:6">
      <c r="A16" s="68" t="s">
        <v>12</v>
      </c>
      <c r="B16" s="6">
        <v>197387</v>
      </c>
      <c r="C16" s="6">
        <v>184511</v>
      </c>
      <c r="D16" s="6">
        <v>171635</v>
      </c>
      <c r="E16" s="6">
        <v>158759</v>
      </c>
      <c r="F16" s="6">
        <v>145883</v>
      </c>
    </row>
    <row r="17" spans="1:6">
      <c r="A17" s="68" t="s">
        <v>13</v>
      </c>
      <c r="B17" s="6">
        <v>21072</v>
      </c>
      <c r="C17" s="6">
        <v>23035</v>
      </c>
      <c r="D17" s="6">
        <v>21331</v>
      </c>
      <c r="E17" s="6">
        <v>26407</v>
      </c>
      <c r="F17" s="6">
        <v>29070</v>
      </c>
    </row>
    <row r="18" spans="1:6" ht="14.25">
      <c r="A18" s="68" t="s">
        <v>14</v>
      </c>
      <c r="B18" s="102">
        <v>25414</v>
      </c>
      <c r="C18" s="102">
        <v>25094</v>
      </c>
      <c r="D18" s="102">
        <v>26804</v>
      </c>
      <c r="E18" s="102">
        <v>28102</v>
      </c>
      <c r="F18" s="102">
        <v>29214</v>
      </c>
    </row>
    <row r="19" spans="1:6" ht="14.25">
      <c r="A19" s="68" t="s">
        <v>15</v>
      </c>
      <c r="B19" s="102">
        <v>720292</v>
      </c>
      <c r="C19" s="102">
        <v>731479</v>
      </c>
      <c r="D19" s="102">
        <v>736669</v>
      </c>
      <c r="E19" s="102">
        <v>745261</v>
      </c>
      <c r="F19" s="102">
        <v>758328</v>
      </c>
    </row>
    <row r="20" spans="1:6">
      <c r="A20" s="68"/>
      <c r="B20" s="3"/>
      <c r="C20" s="3"/>
      <c r="D20" s="3"/>
      <c r="E20" s="3"/>
      <c r="F20" s="3"/>
    </row>
    <row r="21" spans="1:6">
      <c r="A21" s="69" t="s">
        <v>16</v>
      </c>
      <c r="B21" s="7">
        <v>1467373</v>
      </c>
      <c r="C21" s="7">
        <v>1477311</v>
      </c>
      <c r="D21" s="7">
        <v>1523415</v>
      </c>
      <c r="E21" s="7">
        <v>1577718</v>
      </c>
      <c r="F21" s="7">
        <v>1648884</v>
      </c>
    </row>
    <row r="22" spans="1:6">
      <c r="A22" s="68"/>
      <c r="B22" s="8"/>
      <c r="C22" s="8"/>
      <c r="D22" s="8"/>
      <c r="E22" s="8"/>
      <c r="F22" s="8"/>
    </row>
    <row r="23" spans="1:6">
      <c r="A23" s="68"/>
      <c r="B23" s="8"/>
      <c r="C23" s="8"/>
      <c r="D23" s="8"/>
      <c r="E23" s="8"/>
      <c r="F23" s="8"/>
    </row>
    <row r="24" spans="1:6" ht="12.75" customHeight="1">
      <c r="A24" s="655" t="s">
        <v>17</v>
      </c>
      <c r="B24" s="655"/>
      <c r="C24" s="655"/>
      <c r="D24" s="655"/>
      <c r="E24" s="655"/>
      <c r="F24" s="655"/>
    </row>
    <row r="25" spans="1:6">
      <c r="A25" s="68"/>
      <c r="B25" s="3"/>
      <c r="C25" s="3"/>
      <c r="D25" s="3"/>
      <c r="E25" s="3"/>
      <c r="F25" s="3"/>
    </row>
    <row r="26" spans="1:6">
      <c r="A26" s="68" t="s">
        <v>18</v>
      </c>
      <c r="B26" s="6">
        <v>15099</v>
      </c>
      <c r="C26" s="6">
        <v>15099</v>
      </c>
      <c r="D26" s="6">
        <v>15099</v>
      </c>
      <c r="E26" s="6">
        <v>15099</v>
      </c>
      <c r="F26" s="6">
        <v>15099</v>
      </c>
    </row>
    <row r="27" spans="1:6">
      <c r="A27" s="68" t="s">
        <v>19</v>
      </c>
      <c r="B27" s="6">
        <v>225771</v>
      </c>
      <c r="C27" s="6">
        <v>225664</v>
      </c>
      <c r="D27" s="6">
        <v>239481</v>
      </c>
      <c r="E27" s="6">
        <v>251384</v>
      </c>
      <c r="F27" s="6">
        <v>261007</v>
      </c>
    </row>
    <row r="28" spans="1:6">
      <c r="A28" s="68" t="s">
        <v>20</v>
      </c>
      <c r="B28" s="6">
        <v>79862</v>
      </c>
      <c r="C28" s="6">
        <v>77926</v>
      </c>
      <c r="D28" s="6">
        <v>78705</v>
      </c>
      <c r="E28" s="6">
        <v>79492</v>
      </c>
      <c r="F28" s="6">
        <v>80287</v>
      </c>
    </row>
    <row r="29" spans="1:6" ht="14.25">
      <c r="A29" s="68" t="s">
        <v>21</v>
      </c>
      <c r="B29" s="102">
        <v>8824</v>
      </c>
      <c r="C29" s="102">
        <v>8824</v>
      </c>
      <c r="D29" s="102">
        <v>8824</v>
      </c>
      <c r="E29" s="102">
        <v>8824</v>
      </c>
      <c r="F29" s="102">
        <v>8824</v>
      </c>
    </row>
    <row r="30" spans="1:6">
      <c r="A30" s="68" t="s">
        <v>22</v>
      </c>
      <c r="B30" s="6">
        <v>329556</v>
      </c>
      <c r="C30" s="6">
        <v>327513</v>
      </c>
      <c r="D30" s="6">
        <v>342109</v>
      </c>
      <c r="E30" s="6">
        <v>354799</v>
      </c>
      <c r="F30" s="6">
        <v>365217</v>
      </c>
    </row>
    <row r="31" spans="1:6">
      <c r="A31" s="68"/>
      <c r="B31" s="4"/>
      <c r="C31" s="4"/>
      <c r="D31" s="4"/>
      <c r="E31" s="4"/>
      <c r="F31" s="4"/>
    </row>
    <row r="32" spans="1:6">
      <c r="A32" s="68" t="s">
        <v>23</v>
      </c>
      <c r="B32" s="6">
        <v>56166</v>
      </c>
      <c r="C32" s="6">
        <v>56166</v>
      </c>
      <c r="D32" s="6">
        <v>56166</v>
      </c>
      <c r="E32" s="6">
        <v>56166</v>
      </c>
      <c r="F32" s="6">
        <v>56166</v>
      </c>
    </row>
    <row r="33" spans="1:6">
      <c r="A33" s="68" t="s">
        <v>24</v>
      </c>
      <c r="B33" s="6">
        <v>60201</v>
      </c>
      <c r="C33" s="6">
        <v>61586</v>
      </c>
      <c r="D33" s="6">
        <v>63125</v>
      </c>
      <c r="E33" s="6">
        <v>64388</v>
      </c>
      <c r="F33" s="6">
        <v>65804</v>
      </c>
    </row>
    <row r="34" spans="1:6" ht="14.25">
      <c r="A34" s="68" t="s">
        <v>25</v>
      </c>
      <c r="B34" s="102">
        <v>235115</v>
      </c>
      <c r="C34" s="102">
        <v>195115</v>
      </c>
      <c r="D34" s="102">
        <v>150115</v>
      </c>
      <c r="E34" s="102">
        <v>105115</v>
      </c>
      <c r="F34" s="102">
        <v>70115</v>
      </c>
    </row>
    <row r="35" spans="1:6" ht="14.25">
      <c r="A35" s="68" t="s">
        <v>26</v>
      </c>
      <c r="B35" s="102">
        <v>351482</v>
      </c>
      <c r="C35" s="102">
        <v>312867</v>
      </c>
      <c r="D35" s="102">
        <v>269406</v>
      </c>
      <c r="E35" s="102">
        <v>225669</v>
      </c>
      <c r="F35" s="102">
        <v>192085</v>
      </c>
    </row>
    <row r="36" spans="1:6">
      <c r="A36" s="68"/>
      <c r="B36" s="3"/>
      <c r="C36" s="3"/>
      <c r="D36" s="3"/>
      <c r="E36" s="3"/>
      <c r="F36" s="3"/>
    </row>
    <row r="37" spans="1:6">
      <c r="A37" s="68" t="s">
        <v>27</v>
      </c>
      <c r="B37" s="6">
        <v>681038</v>
      </c>
      <c r="C37" s="6">
        <v>640380</v>
      </c>
      <c r="D37" s="6">
        <v>611515</v>
      </c>
      <c r="E37" s="6">
        <v>580468</v>
      </c>
      <c r="F37" s="6">
        <v>557302</v>
      </c>
    </row>
    <row r="38" spans="1:6">
      <c r="A38" s="68"/>
      <c r="B38" s="3"/>
      <c r="C38" s="3"/>
      <c r="D38" s="3"/>
      <c r="E38" s="3"/>
      <c r="F38" s="3"/>
    </row>
    <row r="39" spans="1:6">
      <c r="A39" s="68" t="s">
        <v>28</v>
      </c>
      <c r="B39" s="6">
        <v>34234</v>
      </c>
      <c r="C39" s="6">
        <v>34234</v>
      </c>
      <c r="D39" s="6">
        <v>34234</v>
      </c>
      <c r="E39" s="6">
        <v>34234</v>
      </c>
      <c r="F39" s="6">
        <v>34234</v>
      </c>
    </row>
    <row r="40" spans="1:6">
      <c r="A40" s="68" t="s">
        <v>29</v>
      </c>
      <c r="B40" s="6">
        <v>835228</v>
      </c>
      <c r="C40" s="6">
        <v>889857</v>
      </c>
      <c r="D40" s="6">
        <v>968900</v>
      </c>
      <c r="E40" s="6">
        <v>1058364</v>
      </c>
      <c r="F40" s="6">
        <v>1156852</v>
      </c>
    </row>
    <row r="41" spans="1:6">
      <c r="A41" s="68" t="s">
        <v>30</v>
      </c>
      <c r="B41" s="6">
        <v>-60888</v>
      </c>
      <c r="C41" s="6">
        <v>-64921</v>
      </c>
      <c r="D41" s="6">
        <v>-68995</v>
      </c>
      <c r="E41" s="6">
        <v>-73109</v>
      </c>
      <c r="F41" s="6">
        <v>-77265</v>
      </c>
    </row>
    <row r="42" spans="1:6" ht="14.25">
      <c r="A42" s="68" t="s">
        <v>193</v>
      </c>
      <c r="B42" s="102">
        <v>-22239</v>
      </c>
      <c r="C42" s="102">
        <v>-22239</v>
      </c>
      <c r="D42" s="102">
        <v>-22239</v>
      </c>
      <c r="E42" s="102">
        <v>-22239</v>
      </c>
      <c r="F42" s="102">
        <v>-22239</v>
      </c>
    </row>
    <row r="43" spans="1:6" ht="14.25">
      <c r="A43" s="68" t="s">
        <v>31</v>
      </c>
      <c r="B43" s="102">
        <v>786335</v>
      </c>
      <c r="C43" s="102">
        <v>836931</v>
      </c>
      <c r="D43" s="102">
        <v>911900</v>
      </c>
      <c r="E43" s="102">
        <v>997250</v>
      </c>
      <c r="F43" s="102">
        <v>1091582</v>
      </c>
    </row>
    <row r="44" spans="1:6">
      <c r="A44" s="68"/>
      <c r="B44" s="8"/>
      <c r="C44" s="8"/>
      <c r="D44" s="8"/>
      <c r="E44" s="8"/>
      <c r="F44" s="8"/>
    </row>
    <row r="45" spans="1:6">
      <c r="A45" s="69" t="s">
        <v>32</v>
      </c>
      <c r="B45" s="7">
        <v>1467373</v>
      </c>
      <c r="C45" s="7">
        <v>1477311</v>
      </c>
      <c r="D45" s="7">
        <v>1523415</v>
      </c>
      <c r="E45" s="7">
        <v>1577718</v>
      </c>
      <c r="F45" s="7">
        <v>1648884</v>
      </c>
    </row>
    <row r="46" spans="1:6" ht="13.5" thickBot="1">
      <c r="A46" s="60"/>
      <c r="B46" s="9"/>
      <c r="C46" s="9"/>
      <c r="D46" s="9"/>
      <c r="E46" s="9"/>
      <c r="F46" s="9"/>
    </row>
    <row r="48" spans="1:6">
      <c r="A48" s="95" t="s">
        <v>183</v>
      </c>
      <c r="B48" s="77"/>
      <c r="C48" s="10"/>
    </row>
  </sheetData>
  <mergeCells count="1">
    <mergeCell ref="A24:F24"/>
  </mergeCells>
  <phoneticPr fontId="14"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29</vt:i4>
      </vt:variant>
    </vt:vector>
  </HeadingPairs>
  <TitlesOfParts>
    <vt:vector size="54" baseType="lpstr">
      <vt:lpstr>Copyright</vt:lpstr>
      <vt:lpstr>Exhibit 1</vt:lpstr>
      <vt:lpstr>Exhibit 2</vt:lpstr>
      <vt:lpstr>Exhibit 3a</vt:lpstr>
      <vt:lpstr>Exhibit 3b</vt:lpstr>
      <vt:lpstr>Exhibit 3c</vt:lpstr>
      <vt:lpstr>Exhibit 4</vt:lpstr>
      <vt:lpstr>Exhibit 5</vt:lpstr>
      <vt:lpstr>Exhibit 6a</vt:lpstr>
      <vt:lpstr>Exhibit 6b</vt:lpstr>
      <vt:lpstr>Exhibit 6c</vt:lpstr>
      <vt:lpstr>Exhibit 7a</vt:lpstr>
      <vt:lpstr>Exhibit 7b</vt:lpstr>
      <vt:lpstr>Exhibit 8</vt:lpstr>
      <vt:lpstr>BalanceSheet</vt:lpstr>
      <vt:lpstr>IncomeStatement</vt:lpstr>
      <vt:lpstr>CashflowStatement</vt:lpstr>
      <vt:lpstr>1.1 BusinessDivisions</vt:lpstr>
      <vt:lpstr>1.2 Multiples</vt:lpstr>
      <vt:lpstr>2.1 EquityBeta</vt:lpstr>
      <vt:lpstr>2.2 CostOfEquity</vt:lpstr>
      <vt:lpstr>2.3 WACC</vt:lpstr>
      <vt:lpstr>3.1 FreeCashFlows</vt:lpstr>
      <vt:lpstr>3.2 DCF Analysis + Scenarios</vt:lpstr>
      <vt:lpstr>4.0 Charts &amp; Illustrations</vt:lpstr>
      <vt:lpstr>CostOfDebt</vt:lpstr>
      <vt:lpstr>dEquityDiscount</vt:lpstr>
      <vt:lpstr>dGrowth</vt:lpstr>
      <vt:lpstr>dGrowth2</vt:lpstr>
      <vt:lpstr>dWACC</vt:lpstr>
      <vt:lpstr>dWACC2</vt:lpstr>
      <vt:lpstr>EnterpriseValue</vt:lpstr>
      <vt:lpstr>EquityBeta</vt:lpstr>
      <vt:lpstr>EquityDiscount</vt:lpstr>
      <vt:lpstr>GrowthRate</vt:lpstr>
      <vt:lpstr>MarketRiskPremium</vt:lpstr>
      <vt:lpstr>MultiplesEV</vt:lpstr>
      <vt:lpstr>NetDebt</vt:lpstr>
      <vt:lpstr>NumberOfShares</vt:lpstr>
      <vt:lpstr>OriginalEV</vt:lpstr>
      <vt:lpstr>OriginalPrice</vt:lpstr>
      <vt:lpstr>OverrideEquityBeta</vt:lpstr>
      <vt:lpstr>OverrideEquityDiscount</vt:lpstr>
      <vt:lpstr>OverrideGrowth</vt:lpstr>
      <vt:lpstr>OverrideMRP</vt:lpstr>
      <vt:lpstr>OverrideWACC</vt:lpstr>
      <vt:lpstr>SharePrice</vt:lpstr>
      <vt:lpstr>ShowEVChange</vt:lpstr>
      <vt:lpstr>US_GDP_1998</vt:lpstr>
      <vt:lpstr>WACC</vt:lpstr>
      <vt:lpstr>WeightDebt</vt:lpstr>
      <vt:lpstr>WeightEquity</vt:lpstr>
      <vt:lpstr>WeightKitchen</vt:lpstr>
      <vt:lpstr>WeightPower</vt:lpstr>
    </vt:vector>
  </TitlesOfParts>
  <Company>Harvard Business School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Belen Villalonga</dc:creator>
  <cp:lastModifiedBy>Nicholas Burgess</cp:lastModifiedBy>
  <cp:lastPrinted>2008-02-13T15:52:14Z</cp:lastPrinted>
  <dcterms:created xsi:type="dcterms:W3CDTF">2004-10-20T19:49:17Z</dcterms:created>
  <dcterms:modified xsi:type="dcterms:W3CDTF">2020-11-30T01:21:45Z</dcterms:modified>
</cp:coreProperties>
</file>